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 activeTab="16"/>
  </bookViews>
  <sheets>
    <sheet name="封面" sheetId="1" r:id="rId1"/>
    <sheet name="1" sheetId="2" r:id="rId2"/>
    <sheet name="2" sheetId="3" r:id="rId3"/>
    <sheet name="3" sheetId="21" r:id="rId4"/>
    <sheet name="4" sheetId="8" r:id="rId5"/>
    <sheet name="5" sheetId="20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5" r:id="rId13"/>
    <sheet name="13" sheetId="16" r:id="rId14"/>
    <sheet name="14" sheetId="17" r:id="rId15"/>
    <sheet name="15" sheetId="18" r:id="rId16"/>
    <sheet name="16" sheetId="19" r:id="rId17"/>
  </sheets>
  <definedNames>
    <definedName name="_GoBack" localSheetId="11">'11'!$A$12</definedName>
    <definedName name="_xlnm.Print_Area" localSheetId="2">'2'!$A$1:$G$588</definedName>
    <definedName name="_xlnm.Print_Titles" localSheetId="1">'1'!#REF!</definedName>
    <definedName name="_xlnm.Print_Titles" localSheetId="2">'2'!$A:$G,'2'!$5:$6</definedName>
    <definedName name="_xlnm.Print_Area" localSheetId="3">'3'!$A$1:$D$46</definedName>
  </definedNames>
  <calcPr calcId="144525"/>
</workbook>
</file>

<file path=xl/sharedStrings.xml><?xml version="1.0" encoding="utf-8"?>
<sst xmlns="http://schemas.openxmlformats.org/spreadsheetml/2006/main" count="363">
  <si>
    <t xml:space="preserve"> </t>
  </si>
  <si>
    <t>投  标  总  价</t>
  </si>
  <si>
    <t>工   程   名   称：</t>
  </si>
  <si>
    <t>合   同   编   号：</t>
  </si>
  <si>
    <t>投标总价人民币（大写）：</t>
  </si>
  <si>
    <t>（￥）</t>
  </si>
  <si>
    <t>投      标      人：</t>
  </si>
  <si>
    <t>（盖单位电子章）</t>
  </si>
  <si>
    <t>法  定  代  表  人：</t>
  </si>
  <si>
    <t>（电子签名）</t>
  </si>
  <si>
    <t>编   制   时   间：</t>
  </si>
  <si>
    <t>工程项目总价表</t>
  </si>
  <si>
    <t>合同编号：HNBJSL-SCGC-201802</t>
  </si>
  <si>
    <t>工程名称：湖南省保靖县2017年特色示范园水利设施建设项目</t>
  </si>
  <si>
    <t>序号</t>
  </si>
  <si>
    <t>项目名称</t>
  </si>
  <si>
    <r>
      <rPr>
        <sz val="12"/>
        <rFont val="宋体"/>
        <charset val="134"/>
      </rPr>
      <t>金额</t>
    </r>
    <r>
      <rPr>
        <sz val="12"/>
        <rFont val="Calibri"/>
        <charset val="134"/>
      </rPr>
      <t>（元）</t>
    </r>
  </si>
  <si>
    <t>备注</t>
  </si>
  <si>
    <t>一</t>
  </si>
  <si>
    <t>分类分项工程</t>
  </si>
  <si>
    <t>建筑工程</t>
  </si>
  <si>
    <t>二</t>
  </si>
  <si>
    <t>措施项目</t>
  </si>
  <si>
    <t>总价承包</t>
  </si>
  <si>
    <t>三</t>
  </si>
  <si>
    <t>其它项目</t>
  </si>
  <si>
    <r>
      <rPr>
        <sz val="12"/>
        <rFont val="宋体"/>
        <charset val="134"/>
      </rPr>
      <t>合计</t>
    </r>
    <r>
      <rPr>
        <sz val="12"/>
        <rFont val="宋体"/>
        <charset val="134"/>
      </rPr>
      <t>（一、二、三项之和）</t>
    </r>
  </si>
  <si>
    <t xml:space="preserve">             元</t>
  </si>
  <si>
    <t>上限控制总价为654.00万元</t>
  </si>
  <si>
    <r>
      <rPr>
        <sz val="12"/>
        <rFont val="宋体"/>
        <charset val="134"/>
      </rPr>
      <t xml:space="preserve">                                              投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标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人：</t>
    </r>
    <r>
      <rPr>
        <u/>
        <sz val="12"/>
        <rFont val="Times New Roman"/>
        <charset val="134"/>
      </rPr>
      <t xml:space="preserve">        </t>
    </r>
    <r>
      <rPr>
        <u/>
        <sz val="12"/>
        <rFont val="宋体"/>
        <charset val="134"/>
      </rPr>
      <t>（名称）</t>
    </r>
    <r>
      <rPr>
        <u/>
        <sz val="12"/>
        <rFont val="Times New Roman"/>
        <charset val="134"/>
      </rPr>
      <t xml:space="preserve">         </t>
    </r>
  </si>
  <si>
    <r>
      <rPr>
        <sz val="12"/>
        <rFont val="宋体"/>
        <charset val="134"/>
      </rPr>
      <t xml:space="preserve">                                         </t>
    </r>
    <r>
      <rPr>
        <sz val="12"/>
        <rFont val="宋体"/>
        <charset val="134"/>
      </rPr>
      <t>（盖单位电子章）</t>
    </r>
  </si>
  <si>
    <r>
      <rPr>
        <sz val="12"/>
        <rFont val="宋体"/>
        <charset val="134"/>
      </rPr>
      <t xml:space="preserve">                                              法定代表人：</t>
    </r>
    <r>
      <rPr>
        <u/>
        <sz val="12"/>
        <rFont val="Times New Roman"/>
        <charset val="134"/>
      </rPr>
      <t xml:space="preserve">        </t>
    </r>
    <r>
      <rPr>
        <u/>
        <sz val="12"/>
        <rFont val="宋体"/>
        <charset val="134"/>
      </rPr>
      <t>（电子签名）</t>
    </r>
    <r>
      <rPr>
        <u/>
        <sz val="12"/>
        <rFont val="Times New Roman"/>
        <charset val="134"/>
      </rPr>
      <t xml:space="preserve">         </t>
    </r>
  </si>
  <si>
    <r>
      <rPr>
        <sz val="12"/>
        <rFont val="宋体"/>
        <charset val="134"/>
      </rPr>
      <t xml:space="preserve">                                              日    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期：</t>
    </r>
    <r>
      <rPr>
        <u/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年</t>
    </r>
    <r>
      <rPr>
        <u/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月</t>
    </r>
    <r>
      <rPr>
        <u/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日</t>
    </r>
  </si>
  <si>
    <r>
      <rPr>
        <b/>
        <sz val="14"/>
        <rFont val="宋体"/>
        <charset val="134"/>
      </rPr>
      <t>分类分项工程量清单计价表</t>
    </r>
    <r>
      <rPr>
        <b/>
        <sz val="14"/>
        <rFont val="Times New Roman"/>
        <charset val="134"/>
      </rPr>
      <t>—</t>
    </r>
    <r>
      <rPr>
        <b/>
        <sz val="14"/>
        <rFont val="宋体"/>
        <charset val="134"/>
      </rPr>
      <t>建筑工程</t>
    </r>
  </si>
  <si>
    <r>
      <rPr>
        <sz val="10.5"/>
        <rFont val="宋体"/>
        <charset val="134"/>
      </rPr>
      <t>工程名称：</t>
    </r>
    <r>
      <rPr>
        <u/>
        <sz val="10.5"/>
        <rFont val="宋体"/>
        <charset val="134"/>
      </rPr>
      <t>湖南省保靖县</t>
    </r>
    <r>
      <rPr>
        <u/>
        <sz val="10.5"/>
        <rFont val="Times New Roman"/>
        <charset val="134"/>
      </rPr>
      <t>2017</t>
    </r>
    <r>
      <rPr>
        <u/>
        <sz val="10.5"/>
        <rFont val="宋体"/>
        <charset val="134"/>
      </rPr>
      <t>年特色示范园水利设施建设项目</t>
    </r>
  </si>
  <si>
    <r>
      <rPr>
        <sz val="10"/>
        <rFont val="Calibri"/>
        <charset val="134"/>
      </rPr>
      <t>序号</t>
    </r>
  </si>
  <si>
    <r>
      <rPr>
        <sz val="10"/>
        <color rgb="FF000000"/>
        <rFont val="宋体"/>
        <charset val="134"/>
      </rPr>
      <t>项目名称</t>
    </r>
  </si>
  <si>
    <r>
      <rPr>
        <sz val="10"/>
        <color rgb="FF000000"/>
        <rFont val="Calibri"/>
        <charset val="134"/>
      </rPr>
      <t>单位</t>
    </r>
  </si>
  <si>
    <r>
      <rPr>
        <sz val="10"/>
        <color rgb="FF000000"/>
        <rFont val="宋体"/>
        <charset val="134"/>
      </rPr>
      <t>工程数量</t>
    </r>
  </si>
  <si>
    <r>
      <rPr>
        <sz val="10"/>
        <color rgb="FF000000"/>
        <rFont val="宋体"/>
        <charset val="134"/>
      </rPr>
      <t>单价（元）</t>
    </r>
  </si>
  <si>
    <r>
      <rPr>
        <sz val="10"/>
        <color rgb="FF000000"/>
        <rFont val="宋体"/>
        <charset val="134"/>
      </rPr>
      <t>合价（元）</t>
    </r>
  </si>
  <si>
    <r>
      <rPr>
        <sz val="10"/>
        <color rgb="FF000000"/>
        <rFont val="Calibri"/>
        <charset val="134"/>
      </rPr>
      <t>备注</t>
    </r>
  </si>
  <si>
    <r>
      <rPr>
        <b/>
        <sz val="10"/>
        <color indexed="8"/>
        <rFont val="宋体"/>
        <charset val="134"/>
      </rPr>
      <t>壹</t>
    </r>
  </si>
  <si>
    <r>
      <rPr>
        <b/>
        <sz val="10"/>
        <color indexed="8"/>
        <rFont val="宋体"/>
        <charset val="134"/>
      </rPr>
      <t>建筑工程</t>
    </r>
  </si>
  <si>
    <r>
      <rPr>
        <b/>
        <sz val="10"/>
        <color indexed="8"/>
        <rFont val="宋体"/>
        <charset val="134"/>
      </rPr>
      <t>一</t>
    </r>
  </si>
  <si>
    <r>
      <rPr>
        <b/>
        <sz val="10"/>
        <color indexed="8"/>
        <rFont val="宋体"/>
        <charset val="134"/>
      </rPr>
      <t>毛沟镇项目区</t>
    </r>
  </si>
  <si>
    <r>
      <rPr>
        <b/>
        <sz val="10"/>
        <color theme="1"/>
        <rFont val="宋体"/>
        <charset val="134"/>
      </rPr>
      <t>口</t>
    </r>
  </si>
  <si>
    <r>
      <rPr>
        <sz val="10"/>
        <color theme="1"/>
        <rFont val="宋体"/>
        <charset val="134"/>
      </rPr>
      <t>鱼车村</t>
    </r>
  </si>
  <si>
    <r>
      <rPr>
        <sz val="10"/>
        <color theme="1"/>
        <rFont val="宋体"/>
        <charset val="134"/>
      </rPr>
      <t>口</t>
    </r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</si>
  <si>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亩柑橘园）</t>
    </r>
  </si>
  <si>
    <r>
      <rPr>
        <sz val="10"/>
        <color rgb="FF000000"/>
        <rFont val="宋体"/>
        <charset val="134"/>
      </rPr>
      <t>坑口土方开挖</t>
    </r>
  </si>
  <si>
    <r>
      <rPr>
        <sz val="10"/>
        <color rgb="FF000000"/>
        <rFont val="Times New Roman"/>
        <charset val="134"/>
      </rPr>
      <t>m</t>
    </r>
    <r>
      <rPr>
        <vertAlign val="superscript"/>
        <sz val="10"/>
        <color rgb="FF000000"/>
        <rFont val="Times New Roman"/>
        <charset val="134"/>
      </rPr>
      <t>3</t>
    </r>
  </si>
  <si>
    <r>
      <rPr>
        <sz val="10"/>
        <color rgb="FF000000"/>
        <rFont val="宋体"/>
        <charset val="134"/>
      </rPr>
      <t>坑口石方开挖</t>
    </r>
  </si>
  <si>
    <r>
      <rPr>
        <sz val="10"/>
        <color rgb="FF000000"/>
        <rFont val="宋体"/>
        <charset val="134"/>
      </rPr>
      <t>普通模板</t>
    </r>
  </si>
  <si>
    <r>
      <rPr>
        <sz val="10"/>
        <color rgb="FF000000"/>
        <rFont val="Times New Roman"/>
        <charset val="134"/>
      </rPr>
      <t>m</t>
    </r>
    <r>
      <rPr>
        <vertAlign val="superscript"/>
        <sz val="10"/>
        <color rgb="FF000000"/>
        <rFont val="Times New Roman"/>
        <charset val="134"/>
      </rPr>
      <t>2</t>
    </r>
  </si>
  <si>
    <r>
      <rPr>
        <sz val="10"/>
        <color rgb="FF000000"/>
        <rFont val="宋体"/>
        <charset val="134"/>
      </rPr>
      <t>水池</t>
    </r>
    <r>
      <rPr>
        <sz val="10"/>
        <color rgb="FF000000"/>
        <rFont val="Times New Roman"/>
        <charset val="134"/>
      </rPr>
      <t>C20</t>
    </r>
    <r>
      <rPr>
        <sz val="10"/>
        <color rgb="FF000000"/>
        <rFont val="宋体"/>
        <charset val="134"/>
      </rPr>
      <t>砼</t>
    </r>
  </si>
  <si>
    <r>
      <rPr>
        <sz val="10"/>
        <color rgb="FF000000"/>
        <rFont val="宋体"/>
        <charset val="134"/>
      </rPr>
      <t>水泥砖砌筑</t>
    </r>
  </si>
  <si>
    <r>
      <rPr>
        <sz val="10"/>
        <color rgb="FF000000"/>
        <rFont val="宋体"/>
        <charset val="134"/>
      </rPr>
      <t>块</t>
    </r>
  </si>
  <si>
    <r>
      <rPr>
        <sz val="10"/>
        <color theme="1"/>
        <rFont val="宋体"/>
        <charset val="134"/>
      </rPr>
      <t>阳坪村</t>
    </r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</si>
  <si>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亩柑橘园）</t>
    </r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</si>
  <si>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亩猕猴桃园）</t>
    </r>
  </si>
  <si>
    <r>
      <rPr>
        <sz val="10"/>
        <color theme="1"/>
        <rFont val="宋体"/>
        <charset val="134"/>
      </rPr>
      <t>巴科村</t>
    </r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</si>
  <si>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亩猕猴桃园）</t>
    </r>
  </si>
  <si>
    <r>
      <rPr>
        <sz val="10"/>
        <color theme="1"/>
        <rFont val="宋体"/>
        <charset val="134"/>
      </rPr>
      <t>科乐村</t>
    </r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</si>
  <si>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亩猕猴桃园）</t>
    </r>
  </si>
  <si>
    <r>
      <rPr>
        <sz val="10"/>
        <color theme="1"/>
        <rFont val="宋体"/>
        <charset val="134"/>
      </rPr>
      <t>卧当村</t>
    </r>
  </si>
  <si>
    <r>
      <rPr>
        <sz val="10"/>
        <color theme="1"/>
        <rFont val="宋体"/>
        <charset val="134"/>
      </rPr>
      <t>永和村</t>
    </r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</si>
  <si>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亩黄桃园）</t>
    </r>
  </si>
  <si>
    <r>
      <rPr>
        <b/>
        <sz val="10"/>
        <color theme="1"/>
        <rFont val="宋体"/>
        <charset val="134"/>
      </rPr>
      <t>二</t>
    </r>
  </si>
  <si>
    <r>
      <rPr>
        <b/>
        <sz val="10"/>
        <color theme="1"/>
        <rFont val="宋体"/>
        <charset val="134"/>
      </rPr>
      <t>清水坪镇项目区</t>
    </r>
  </si>
  <si>
    <r>
      <rPr>
        <sz val="10"/>
        <color theme="1"/>
        <rFont val="宋体"/>
        <charset val="134"/>
      </rPr>
      <t>坝木村</t>
    </r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</si>
  <si>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亩柑橘园）</t>
    </r>
  </si>
  <si>
    <t>1.2</t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</si>
  <si>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亩油茶园）</t>
    </r>
  </si>
  <si>
    <r>
      <rPr>
        <sz val="10"/>
        <color theme="1"/>
        <rFont val="Times New Roman"/>
        <charset val="134"/>
      </rPr>
      <t>50m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亩油茶园）</t>
    </r>
  </si>
  <si>
    <r>
      <rPr>
        <sz val="10"/>
        <rFont val="宋体"/>
        <charset val="134"/>
      </rPr>
      <t>坑口土方开挖</t>
    </r>
  </si>
  <si>
    <r>
      <rPr>
        <sz val="10"/>
        <color theme="1"/>
        <rFont val="Times New Roman"/>
        <charset val="134"/>
      </rPr>
      <t>m</t>
    </r>
    <r>
      <rPr>
        <vertAlign val="superscript"/>
        <sz val="10"/>
        <color theme="1"/>
        <rFont val="Times New Roman"/>
        <charset val="134"/>
      </rPr>
      <t>3</t>
    </r>
  </si>
  <si>
    <r>
      <rPr>
        <sz val="10"/>
        <rFont val="宋体"/>
        <charset val="134"/>
      </rPr>
      <t>坑口石方开挖</t>
    </r>
  </si>
  <si>
    <r>
      <rPr>
        <sz val="10"/>
        <rFont val="宋体"/>
        <charset val="134"/>
      </rPr>
      <t>普通模板</t>
    </r>
  </si>
  <si>
    <r>
      <rPr>
        <sz val="10"/>
        <color theme="1"/>
        <rFont val="Times New Roman"/>
        <charset val="134"/>
      </rPr>
      <t>m</t>
    </r>
    <r>
      <rPr>
        <vertAlign val="superscript"/>
        <sz val="10"/>
        <color theme="1"/>
        <rFont val="Times New Roman"/>
        <charset val="134"/>
      </rPr>
      <t>2</t>
    </r>
  </si>
  <si>
    <r>
      <rPr>
        <sz val="10"/>
        <rFont val="宋体"/>
        <charset val="134"/>
      </rPr>
      <t>水池</t>
    </r>
    <r>
      <rPr>
        <sz val="10"/>
        <rFont val="Times New Roman"/>
        <charset val="134"/>
      </rPr>
      <t>C20</t>
    </r>
    <r>
      <rPr>
        <sz val="10"/>
        <rFont val="宋体"/>
        <charset val="134"/>
      </rPr>
      <t>砼</t>
    </r>
  </si>
  <si>
    <r>
      <rPr>
        <sz val="10"/>
        <rFont val="宋体"/>
        <charset val="134"/>
      </rPr>
      <t>踏步</t>
    </r>
    <r>
      <rPr>
        <sz val="10"/>
        <rFont val="Times New Roman"/>
        <charset val="134"/>
      </rPr>
      <t>C20</t>
    </r>
    <r>
      <rPr>
        <sz val="10"/>
        <rFont val="宋体"/>
        <charset val="134"/>
      </rPr>
      <t>砼</t>
    </r>
  </si>
  <si>
    <r>
      <rPr>
        <sz val="10"/>
        <rFont val="宋体"/>
        <charset val="134"/>
      </rPr>
      <t>钢筋制安</t>
    </r>
  </si>
  <si>
    <t>T</t>
  </si>
  <si>
    <r>
      <rPr>
        <sz val="10"/>
        <rFont val="宋体"/>
        <charset val="134"/>
      </rPr>
      <t>水泥砖砌筑</t>
    </r>
  </si>
  <si>
    <t>1.3.1</t>
  </si>
  <si>
    <r>
      <rPr>
        <sz val="10"/>
        <rFont val="宋体"/>
        <charset val="134"/>
      </rPr>
      <t>截流沟</t>
    </r>
  </si>
  <si>
    <t>m</t>
  </si>
  <si>
    <r>
      <rPr>
        <sz val="10"/>
        <rFont val="宋体"/>
        <charset val="134"/>
      </rPr>
      <t>沟槽土方开挖</t>
    </r>
  </si>
  <si>
    <r>
      <rPr>
        <sz val="10"/>
        <rFont val="宋体"/>
        <charset val="134"/>
      </rPr>
      <t>沟槽石方开挖</t>
    </r>
  </si>
  <si>
    <r>
      <rPr>
        <sz val="10"/>
        <rFont val="Times New Roman"/>
        <charset val="134"/>
      </rPr>
      <t>C20</t>
    </r>
    <r>
      <rPr>
        <sz val="10"/>
        <rFont val="宋体"/>
        <charset val="134"/>
      </rPr>
      <t>砼</t>
    </r>
  </si>
  <si>
    <t>1.3.2</t>
  </si>
  <si>
    <r>
      <rPr>
        <sz val="10"/>
        <rFont val="宋体"/>
        <charset val="134"/>
      </rPr>
      <t>沉砂池</t>
    </r>
  </si>
  <si>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</si>
  <si>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土方开挖</t>
    </r>
  </si>
  <si>
    <r>
      <rPr>
        <sz val="10"/>
        <rFont val="宋体"/>
        <charset val="134"/>
      </rPr>
      <t>石方开挖</t>
    </r>
  </si>
  <si>
    <r>
      <rPr>
        <sz val="10"/>
        <color theme="1"/>
        <rFont val="宋体"/>
        <charset val="134"/>
      </rPr>
      <t>下码村</t>
    </r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</si>
  <si>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亩柑橘园）</t>
    </r>
  </si>
  <si>
    <t>3</t>
  </si>
  <si>
    <r>
      <rPr>
        <sz val="10"/>
        <color theme="1"/>
        <rFont val="宋体"/>
        <charset val="134"/>
      </rPr>
      <t>清水坪村</t>
    </r>
  </si>
  <si>
    <t>3.1</t>
  </si>
  <si>
    <t>4</t>
  </si>
  <si>
    <r>
      <rPr>
        <sz val="10"/>
        <color theme="1"/>
        <rFont val="宋体"/>
        <charset val="134"/>
      </rPr>
      <t>夕东村</t>
    </r>
  </si>
  <si>
    <t>4.1</t>
  </si>
  <si>
    <t>5</t>
  </si>
  <si>
    <r>
      <rPr>
        <sz val="10"/>
        <color theme="1"/>
        <rFont val="宋体"/>
        <charset val="134"/>
      </rPr>
      <t>魏家村</t>
    </r>
  </si>
  <si>
    <t>5.1</t>
  </si>
  <si>
    <t>6</t>
  </si>
  <si>
    <r>
      <rPr>
        <sz val="10"/>
        <color theme="1"/>
        <rFont val="宋体"/>
        <charset val="134"/>
      </rPr>
      <t>杉柱村</t>
    </r>
  </si>
  <si>
    <t>6.1</t>
  </si>
  <si>
    <r>
      <rPr>
        <sz val="10"/>
        <color theme="1"/>
        <rFont val="Times New Roman"/>
        <charset val="134"/>
      </rPr>
      <t>10m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亩蔬菜园）</t>
    </r>
  </si>
  <si>
    <t>6.1.1</t>
  </si>
  <si>
    <t>截流沟</t>
  </si>
  <si>
    <t>沟槽土方开挖</t>
  </si>
  <si>
    <t>沟槽石方开挖</t>
  </si>
  <si>
    <t>普通模板</t>
  </si>
  <si>
    <t>C20砼</t>
  </si>
  <si>
    <t>6.1.2</t>
  </si>
  <si>
    <t>沉砂池</t>
  </si>
  <si>
    <t>土方开挖</t>
  </si>
  <si>
    <t>石方开挖</t>
  </si>
  <si>
    <t>7</t>
  </si>
  <si>
    <r>
      <rPr>
        <sz val="10"/>
        <color theme="1"/>
        <rFont val="宋体"/>
        <charset val="134"/>
      </rPr>
      <t>大坪村</t>
    </r>
  </si>
  <si>
    <t>7.1</t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</si>
  <si>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亩蔬菜园）</t>
    </r>
  </si>
  <si>
    <t>7.2.1</t>
  </si>
  <si>
    <t>7.2.2</t>
  </si>
  <si>
    <t>8</t>
  </si>
  <si>
    <r>
      <rPr>
        <sz val="10"/>
        <color theme="1"/>
        <rFont val="宋体"/>
        <charset val="134"/>
      </rPr>
      <t>小溪村</t>
    </r>
  </si>
  <si>
    <t>8.1</t>
  </si>
  <si>
    <r>
      <rPr>
        <sz val="10"/>
        <color theme="1"/>
        <rFont val="Times New Roman"/>
        <charset val="134"/>
      </rPr>
      <t>10m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1200</t>
    </r>
    <r>
      <rPr>
        <sz val="10"/>
        <color theme="1"/>
        <rFont val="宋体"/>
        <charset val="134"/>
      </rPr>
      <t>亩蔬菜园）</t>
    </r>
  </si>
  <si>
    <t>8.1.1</t>
  </si>
  <si>
    <t>8.1.2</t>
  </si>
  <si>
    <t>比耳镇项目区</t>
  </si>
  <si>
    <t>比耳村</t>
  </si>
  <si>
    <t>新寨村</t>
  </si>
  <si>
    <t>科蜡村</t>
  </si>
  <si>
    <t>水坝村</t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</si>
  <si>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亩柑橘园）</t>
    </r>
  </si>
  <si>
    <t>四</t>
  </si>
  <si>
    <t>迁陵镇项目区</t>
  </si>
  <si>
    <t>陇木洞村</t>
  </si>
  <si>
    <t>谭家村</t>
  </si>
  <si>
    <t>2.1</t>
  </si>
  <si>
    <r>
      <rPr>
        <sz val="10"/>
        <color theme="1"/>
        <rFont val="Times New Roman"/>
        <charset val="134"/>
      </rPr>
      <t>10m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亩黄桃园）</t>
    </r>
  </si>
  <si>
    <t>2.1.1</t>
  </si>
  <si>
    <t>2.1.2</t>
  </si>
  <si>
    <t>利福村</t>
  </si>
  <si>
    <r>
      <rPr>
        <sz val="10"/>
        <color theme="1"/>
        <rFont val="Times New Roman"/>
        <charset val="134"/>
      </rPr>
      <t>10m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亩休闲农业园）</t>
    </r>
  </si>
  <si>
    <t>3.1.1</t>
  </si>
  <si>
    <t>3.1.2</t>
  </si>
  <si>
    <t>花井村</t>
  </si>
  <si>
    <t>口</t>
  </si>
  <si>
    <r>
      <rPr>
        <sz val="10"/>
        <color theme="1"/>
        <rFont val="Times New Roman"/>
        <charset val="134"/>
      </rPr>
      <t>50m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亩蔬茶园）</t>
    </r>
  </si>
  <si>
    <t>4.1.1</t>
  </si>
  <si>
    <t>4.1.2</t>
  </si>
  <si>
    <t>梭西村</t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</si>
  <si>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亩蔬菜园）</t>
    </r>
  </si>
  <si>
    <r>
      <rPr>
        <sz val="10"/>
        <color theme="1"/>
        <rFont val="Times New Roman"/>
        <charset val="134"/>
      </rPr>
      <t>50m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亩蔬茶园）</t>
    </r>
  </si>
  <si>
    <t>5.1.1</t>
  </si>
  <si>
    <t>5.1.2</t>
  </si>
  <si>
    <t>他沙村</t>
  </si>
  <si>
    <t>昂洞村</t>
  </si>
  <si>
    <r>
      <rPr>
        <sz val="10"/>
        <color theme="1"/>
        <rFont val="Times New Roman"/>
        <charset val="134"/>
      </rPr>
      <t>10m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亩蔬菜园）</t>
    </r>
  </si>
  <si>
    <t>7.1.1</t>
  </si>
  <si>
    <t>7.1.2</t>
  </si>
  <si>
    <t>五</t>
  </si>
  <si>
    <t>复兴镇项目区</t>
  </si>
  <si>
    <t>盐井村</t>
  </si>
  <si>
    <t>1.1</t>
  </si>
  <si>
    <r>
      <rPr>
        <sz val="10"/>
        <color theme="1"/>
        <rFont val="Times New Roman"/>
        <charset val="134"/>
      </rPr>
      <t>10m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亩黄桃园）</t>
    </r>
  </si>
  <si>
    <t>1.1.1</t>
  </si>
  <si>
    <t>1.1.2</t>
  </si>
  <si>
    <t>2</t>
  </si>
  <si>
    <t>大妥村</t>
  </si>
  <si>
    <t>山河村</t>
  </si>
  <si>
    <r>
      <rPr>
        <sz val="10"/>
        <color theme="1"/>
        <rFont val="Times New Roman"/>
        <charset val="134"/>
      </rPr>
      <t>10m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亩蔬菜园）</t>
    </r>
  </si>
  <si>
    <t>复兴村</t>
  </si>
  <si>
    <r>
      <rPr>
        <sz val="10"/>
        <color theme="1"/>
        <rFont val="Times New Roman"/>
        <charset val="134"/>
      </rPr>
      <t>5m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亩蔬菜园）</t>
    </r>
  </si>
  <si>
    <t>六</t>
  </si>
  <si>
    <t>碗米坡镇项目区</t>
  </si>
  <si>
    <t>柳树坪村</t>
  </si>
  <si>
    <t>七</t>
  </si>
  <si>
    <t>阳朝乡项目区</t>
  </si>
  <si>
    <t>1</t>
  </si>
  <si>
    <t>溪州村</t>
  </si>
  <si>
    <t>100m³防旱池</t>
  </si>
  <si>
    <t>坑口土方开挖</t>
  </si>
  <si>
    <t>m³</t>
  </si>
  <si>
    <t>坑口石方开挖</t>
  </si>
  <si>
    <t>m²</t>
  </si>
  <si>
    <t>水池C20砼</t>
  </si>
  <si>
    <t>踏步C20砼</t>
  </si>
  <si>
    <t>钢筋制安</t>
  </si>
  <si>
    <t>水泥砖砌筑</t>
  </si>
  <si>
    <t>块</t>
  </si>
  <si>
    <t>个</t>
  </si>
  <si>
    <t>200m³防旱池</t>
  </si>
  <si>
    <t>1.2.1</t>
  </si>
  <si>
    <t>1.2.2</t>
  </si>
  <si>
    <t>普吉村</t>
  </si>
  <si>
    <r>
      <rPr>
        <sz val="10"/>
        <color theme="1"/>
        <rFont val="Times New Roman"/>
        <charset val="134"/>
      </rPr>
      <t>10m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亩蔬菜园）</t>
    </r>
  </si>
  <si>
    <t>八</t>
  </si>
  <si>
    <t>长潭河乡项目区</t>
  </si>
  <si>
    <t>大白岩村</t>
  </si>
  <si>
    <r>
      <rPr>
        <sz val="10"/>
        <color theme="1"/>
        <rFont val="Times New Roman"/>
        <charset val="134"/>
      </rPr>
      <t>10m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防旱池（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亩蔬菜园）</t>
    </r>
  </si>
  <si>
    <t>车湖村</t>
  </si>
  <si>
    <r>
      <rPr>
        <b/>
        <sz val="10"/>
        <color indexed="8"/>
        <rFont val="宋体"/>
        <charset val="134"/>
      </rPr>
      <t>合计</t>
    </r>
  </si>
  <si>
    <r>
      <rPr>
        <u/>
        <sz val="10"/>
        <color indexed="8"/>
        <rFont val="Times New Roman"/>
        <charset val="134"/>
      </rPr>
      <t xml:space="preserve">                                 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元</t>
    </r>
  </si>
  <si>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汇入工程项目总价表</t>
    </r>
    <r>
      <rPr>
        <sz val="10"/>
        <color indexed="8"/>
        <rFont val="Times New Roman"/>
        <charset val="134"/>
      </rPr>
      <t xml:space="preserve">   </t>
    </r>
  </si>
  <si>
    <r>
      <rPr>
        <sz val="10.5"/>
        <rFont val="宋体"/>
        <charset val="134"/>
      </rPr>
      <t>投</t>
    </r>
    <r>
      <rPr>
        <sz val="10.5"/>
        <rFont val="Times New Roman"/>
        <charset val="134"/>
      </rPr>
      <t xml:space="preserve">    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    </t>
    </r>
    <r>
      <rPr>
        <sz val="10.5"/>
        <rFont val="宋体"/>
        <charset val="134"/>
      </rPr>
      <t>人：</t>
    </r>
    <r>
      <rPr>
        <u/>
        <sz val="10.5"/>
        <rFont val="Times New Roman"/>
        <charset val="134"/>
      </rPr>
      <t xml:space="preserve">        </t>
    </r>
    <r>
      <rPr>
        <u/>
        <sz val="10.5"/>
        <rFont val="宋体"/>
        <charset val="134"/>
      </rPr>
      <t>（名称）</t>
    </r>
    <r>
      <rPr>
        <u/>
        <sz val="10.5"/>
        <rFont val="Times New Roman"/>
        <charset val="134"/>
      </rPr>
      <t xml:space="preserve">         </t>
    </r>
  </si>
  <si>
    <r>
      <rPr>
        <sz val="10.5"/>
        <rFont val="Times New Roman"/>
        <charset val="134"/>
      </rPr>
      <t xml:space="preserve">                                         </t>
    </r>
    <r>
      <rPr>
        <sz val="10.5"/>
        <rFont val="宋体"/>
        <charset val="134"/>
      </rPr>
      <t>（盖单位电子章）</t>
    </r>
  </si>
  <si>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法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定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代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表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人：</t>
    </r>
    <r>
      <rPr>
        <u/>
        <sz val="10.5"/>
        <rFont val="Times New Roman"/>
        <charset val="134"/>
      </rPr>
      <t xml:space="preserve">        </t>
    </r>
    <r>
      <rPr>
        <u/>
        <sz val="10.5"/>
        <rFont val="宋体"/>
        <charset val="134"/>
      </rPr>
      <t>（电子签名）</t>
    </r>
    <r>
      <rPr>
        <u/>
        <sz val="10.5"/>
        <rFont val="Times New Roman"/>
        <charset val="134"/>
      </rPr>
      <t xml:space="preserve">         </t>
    </r>
  </si>
  <si>
    <r>
      <rPr>
        <sz val="10.5"/>
        <rFont val="Times New Roman"/>
        <charset val="134"/>
      </rPr>
      <t xml:space="preserve">     </t>
    </r>
    <r>
      <rPr>
        <sz val="10.5"/>
        <rFont val="宋体"/>
        <charset val="134"/>
      </rPr>
      <t>日</t>
    </r>
    <r>
      <rPr>
        <sz val="10.5"/>
        <rFont val="Times New Roman"/>
        <charset val="134"/>
      </rPr>
      <t xml:space="preserve">              </t>
    </r>
    <r>
      <rPr>
        <sz val="10.5"/>
        <rFont val="宋体"/>
        <charset val="134"/>
      </rPr>
      <t>期：</t>
    </r>
    <r>
      <rPr>
        <u/>
        <sz val="10.5"/>
        <rFont val="Times New Roman"/>
        <charset val="134"/>
      </rPr>
      <t xml:space="preserve">         </t>
    </r>
    <r>
      <rPr>
        <sz val="10.5"/>
        <rFont val="宋体"/>
        <charset val="134"/>
      </rPr>
      <t>年</t>
    </r>
    <r>
      <rPr>
        <u/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月</t>
    </r>
    <r>
      <rPr>
        <u/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日</t>
    </r>
  </si>
  <si>
    <t>措施项目清单计价表</t>
  </si>
  <si>
    <t>金额（万元）</t>
  </si>
  <si>
    <t>一般项目</t>
  </si>
  <si>
    <t>总价包干
（上限价48万元）</t>
  </si>
  <si>
    <t>进退场费</t>
  </si>
  <si>
    <t>进场费</t>
  </si>
  <si>
    <t>退场费</t>
  </si>
  <si>
    <t>临时设施</t>
  </si>
  <si>
    <t>施工交通</t>
  </si>
  <si>
    <t>施工供电</t>
  </si>
  <si>
    <t>1.2.3</t>
  </si>
  <si>
    <t>施工供风</t>
  </si>
  <si>
    <t>1.2.4</t>
  </si>
  <si>
    <t>施工供水</t>
  </si>
  <si>
    <t>1.2.5</t>
  </si>
  <si>
    <t>施工照明</t>
  </si>
  <si>
    <t>1.2.6</t>
  </si>
  <si>
    <t>施工通讯</t>
  </si>
  <si>
    <t>1.2.7</t>
  </si>
  <si>
    <t>施工机械修配和加工厂</t>
  </si>
  <si>
    <t>1.2.8</t>
  </si>
  <si>
    <t>仓库及堆料场</t>
  </si>
  <si>
    <t>1.2.9</t>
  </si>
  <si>
    <t>临时房屋建筑和公用设施</t>
  </si>
  <si>
    <t>1.2.10</t>
  </si>
  <si>
    <t>营地综合管理费</t>
  </si>
  <si>
    <t>1.2.11</t>
  </si>
  <si>
    <t>砂石加工系统</t>
  </si>
  <si>
    <t>1.2.11.1</t>
  </si>
  <si>
    <t>系统设计费</t>
  </si>
  <si>
    <t>1.2.11.2</t>
  </si>
  <si>
    <t>建安工程</t>
  </si>
  <si>
    <t>1.2.11.3</t>
  </si>
  <si>
    <t>系统拆除工程</t>
  </si>
  <si>
    <t>1.2.12</t>
  </si>
  <si>
    <t>混凝土拌和系统</t>
  </si>
  <si>
    <t>1.2.12.1</t>
  </si>
  <si>
    <t>1.2.12.2</t>
  </si>
  <si>
    <t>1.2.12.3</t>
  </si>
  <si>
    <t>1.2.12.4</t>
  </si>
  <si>
    <t>混凝土试生产</t>
  </si>
  <si>
    <t>1.2.13</t>
  </si>
  <si>
    <t>临时交通桥</t>
  </si>
  <si>
    <t>1.2.14</t>
  </si>
  <si>
    <t>其他临时工程</t>
  </si>
  <si>
    <t>施工防汛度汛</t>
  </si>
  <si>
    <t>渣场维护、管理</t>
  </si>
  <si>
    <t>施工期稳定监测</t>
  </si>
  <si>
    <t>边坡监测协调配合费</t>
  </si>
  <si>
    <t>水保、环保、安全文明施工措施费</t>
  </si>
  <si>
    <t>1.7.1</t>
  </si>
  <si>
    <t>专项安全措施费</t>
  </si>
  <si>
    <t>1.7.2</t>
  </si>
  <si>
    <t>水土保持、环保保护措施费</t>
  </si>
  <si>
    <t>安全施工措施费</t>
  </si>
  <si>
    <t>冬季施工措施费</t>
  </si>
  <si>
    <t>保险</t>
  </si>
  <si>
    <t>承包人的第三者责任险</t>
  </si>
  <si>
    <t>施工设备、材料保险费</t>
  </si>
  <si>
    <t>人身意外伤害保险费</t>
  </si>
  <si>
    <t>施工导流工程</t>
  </si>
  <si>
    <t>检测、试验费</t>
  </si>
  <si>
    <t>材料二次运输费用</t>
  </si>
  <si>
    <r>
      <t>投</t>
    </r>
    <r>
      <rPr>
        <sz val="10.5"/>
        <rFont val="Times New Roman"/>
        <charset val="134"/>
      </rPr>
      <t xml:space="preserve">    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    </t>
    </r>
    <r>
      <rPr>
        <sz val="10.5"/>
        <rFont val="宋体"/>
        <charset val="134"/>
      </rPr>
      <t>人：</t>
    </r>
    <r>
      <rPr>
        <u/>
        <sz val="10.5"/>
        <rFont val="Times New Roman"/>
        <charset val="134"/>
      </rPr>
      <t xml:space="preserve">        </t>
    </r>
    <r>
      <rPr>
        <u/>
        <sz val="10.5"/>
        <rFont val="宋体"/>
        <charset val="134"/>
      </rPr>
      <t>（名称）</t>
    </r>
    <r>
      <rPr>
        <u/>
        <sz val="10.5"/>
        <rFont val="Times New Roman"/>
        <charset val="134"/>
      </rPr>
      <t xml:space="preserve">         </t>
    </r>
  </si>
  <si>
    <r>
      <t xml:space="preserve">                   </t>
    </r>
    <r>
      <rPr>
        <sz val="10.5"/>
        <rFont val="宋体"/>
        <charset val="134"/>
      </rPr>
      <t>（盖单位电子章）</t>
    </r>
  </si>
  <si>
    <r>
      <t>法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定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代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表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人：</t>
    </r>
    <r>
      <rPr>
        <u/>
        <sz val="10.5"/>
        <rFont val="Times New Roman"/>
        <charset val="134"/>
      </rPr>
      <t xml:space="preserve">        </t>
    </r>
    <r>
      <rPr>
        <u/>
        <sz val="10.5"/>
        <rFont val="宋体"/>
        <charset val="134"/>
      </rPr>
      <t>（电子签名）</t>
    </r>
    <r>
      <rPr>
        <u/>
        <sz val="10.5"/>
        <rFont val="Times New Roman"/>
        <charset val="134"/>
      </rPr>
      <t xml:space="preserve">         </t>
    </r>
  </si>
  <si>
    <r>
      <t>日</t>
    </r>
    <r>
      <rPr>
        <sz val="10.5"/>
        <rFont val="Times New Roman"/>
        <charset val="134"/>
      </rPr>
      <t xml:space="preserve">               </t>
    </r>
    <r>
      <rPr>
        <sz val="10.5"/>
        <rFont val="宋体"/>
        <charset val="134"/>
      </rPr>
      <t>期：</t>
    </r>
    <r>
      <rPr>
        <u/>
        <sz val="10.5"/>
        <rFont val="Times New Roman"/>
        <charset val="134"/>
      </rPr>
      <t xml:space="preserve">         </t>
    </r>
    <r>
      <rPr>
        <sz val="10.5"/>
        <rFont val="宋体"/>
        <charset val="134"/>
      </rPr>
      <t>年</t>
    </r>
    <r>
      <rPr>
        <u/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月</t>
    </r>
    <r>
      <rPr>
        <u/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日</t>
    </r>
  </si>
  <si>
    <t>其它项目清单计价表</t>
  </si>
  <si>
    <t>暂列金额</t>
  </si>
  <si>
    <t>投标人不得修改</t>
  </si>
  <si>
    <t>暂估价</t>
  </si>
  <si>
    <t>/</t>
  </si>
  <si>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计</t>
    </r>
  </si>
  <si>
    <r>
      <rPr>
        <b/>
        <u/>
        <sz val="10"/>
        <rFont val="宋体"/>
        <charset val="134"/>
      </rPr>
      <t xml:space="preserve">                     </t>
    </r>
    <r>
      <rPr>
        <b/>
        <sz val="10"/>
        <rFont val="宋体"/>
        <charset val="134"/>
      </rPr>
      <t>元
汇入工程项目总价表</t>
    </r>
  </si>
  <si>
    <r>
      <rPr>
        <sz val="10.5"/>
        <rFont val="宋体"/>
        <charset val="134"/>
      </rPr>
      <t xml:space="preserve">                                    投</t>
    </r>
    <r>
      <rPr>
        <sz val="10.5"/>
        <rFont val="Times New Roman"/>
        <charset val="134"/>
      </rPr>
      <t xml:space="preserve">    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    </t>
    </r>
    <r>
      <rPr>
        <sz val="10.5"/>
        <rFont val="宋体"/>
        <charset val="134"/>
      </rPr>
      <t>人：</t>
    </r>
    <r>
      <rPr>
        <u/>
        <sz val="10.5"/>
        <rFont val="Times New Roman"/>
        <charset val="134"/>
      </rPr>
      <t xml:space="preserve">        </t>
    </r>
    <r>
      <rPr>
        <u/>
        <sz val="10.5"/>
        <rFont val="宋体"/>
        <charset val="134"/>
      </rPr>
      <t>（名称）</t>
    </r>
    <r>
      <rPr>
        <u/>
        <sz val="10.5"/>
        <rFont val="Times New Roman"/>
        <charset val="134"/>
      </rPr>
      <t xml:space="preserve">         </t>
    </r>
  </si>
  <si>
    <r>
      <rPr>
        <sz val="10.5"/>
        <rFont val="Times New Roman"/>
        <charset val="134"/>
      </rPr>
      <t xml:space="preserve">                                                                                         </t>
    </r>
    <r>
      <rPr>
        <sz val="10.5"/>
        <rFont val="宋体"/>
        <charset val="134"/>
      </rPr>
      <t>（盖单位电子章）</t>
    </r>
  </si>
  <si>
    <r>
      <rPr>
        <sz val="10.5"/>
        <rFont val="宋体"/>
        <charset val="134"/>
      </rPr>
      <t xml:space="preserve">                                   法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定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代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表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人：</t>
    </r>
    <r>
      <rPr>
        <u/>
        <sz val="10.5"/>
        <rFont val="Times New Roman"/>
        <charset val="134"/>
      </rPr>
      <t xml:space="preserve">        </t>
    </r>
    <r>
      <rPr>
        <u/>
        <sz val="10.5"/>
        <rFont val="宋体"/>
        <charset val="134"/>
      </rPr>
      <t>（电子签名）</t>
    </r>
    <r>
      <rPr>
        <u/>
        <sz val="10.5"/>
        <rFont val="Times New Roman"/>
        <charset val="134"/>
      </rPr>
      <t xml:space="preserve">         </t>
    </r>
  </si>
  <si>
    <r>
      <rPr>
        <sz val="10.5"/>
        <rFont val="宋体"/>
        <charset val="134"/>
      </rPr>
      <t xml:space="preserve">                                   日</t>
    </r>
    <r>
      <rPr>
        <sz val="10.5"/>
        <rFont val="Times New Roman"/>
        <charset val="134"/>
      </rPr>
      <t xml:space="preserve">               </t>
    </r>
    <r>
      <rPr>
        <sz val="10.5"/>
        <rFont val="宋体"/>
        <charset val="134"/>
      </rPr>
      <t>期：</t>
    </r>
    <r>
      <rPr>
        <u/>
        <sz val="10.5"/>
        <rFont val="Times New Roman"/>
        <charset val="134"/>
      </rPr>
      <t xml:space="preserve">         </t>
    </r>
    <r>
      <rPr>
        <sz val="10.5"/>
        <rFont val="宋体"/>
        <charset val="134"/>
      </rPr>
      <t>年</t>
    </r>
    <r>
      <rPr>
        <u/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月</t>
    </r>
    <r>
      <rPr>
        <u/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日</t>
    </r>
  </si>
  <si>
    <t>计日工项目计价表</t>
  </si>
  <si>
    <t>名称</t>
  </si>
  <si>
    <t>型号规格</t>
  </si>
  <si>
    <t>计量单位</t>
  </si>
  <si>
    <t>单价（元）</t>
  </si>
  <si>
    <t>人工</t>
  </si>
  <si>
    <t>材料</t>
  </si>
  <si>
    <t>机械</t>
  </si>
  <si>
    <t>工程单价汇总表</t>
  </si>
  <si>
    <t>项目编码</t>
  </si>
  <si>
    <t>人工费</t>
  </si>
  <si>
    <t>材料费</t>
  </si>
  <si>
    <t>机械使用费</t>
  </si>
  <si>
    <t>施工管理费</t>
  </si>
  <si>
    <t>企业利润</t>
  </si>
  <si>
    <t>税金</t>
  </si>
  <si>
    <t>合计</t>
  </si>
  <si>
    <r>
      <rPr>
        <sz val="10.5"/>
        <rFont val="宋体"/>
        <charset val="134"/>
      </rPr>
      <t>投</t>
    </r>
    <r>
      <rPr>
        <sz val="10.5"/>
        <rFont val="Times New Roman"/>
        <charset val="134"/>
      </rPr>
      <t xml:space="preserve">       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       </t>
    </r>
    <r>
      <rPr>
        <sz val="10.5"/>
        <rFont val="宋体"/>
        <charset val="134"/>
      </rPr>
      <t>人：</t>
    </r>
    <r>
      <rPr>
        <u/>
        <sz val="10.5"/>
        <rFont val="Times New Roman"/>
        <charset val="134"/>
      </rPr>
      <t xml:space="preserve">        </t>
    </r>
    <r>
      <rPr>
        <u/>
        <sz val="10.5"/>
        <rFont val="宋体"/>
        <charset val="134"/>
      </rPr>
      <t>（名称）</t>
    </r>
    <r>
      <rPr>
        <u/>
        <sz val="10.5"/>
        <rFont val="Times New Roman"/>
        <charset val="134"/>
      </rPr>
      <t xml:space="preserve">         </t>
    </r>
  </si>
  <si>
    <r>
      <rPr>
        <sz val="10.5"/>
        <rFont val="宋体"/>
        <charset val="134"/>
      </rPr>
      <t>法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定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代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表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人：</t>
    </r>
    <r>
      <rPr>
        <u/>
        <sz val="10.5"/>
        <rFont val="Times New Roman"/>
        <charset val="134"/>
      </rPr>
      <t xml:space="preserve">        </t>
    </r>
    <r>
      <rPr>
        <u/>
        <sz val="10.5"/>
        <rFont val="宋体"/>
        <charset val="134"/>
      </rPr>
      <t>（电子签名）</t>
    </r>
    <r>
      <rPr>
        <u/>
        <sz val="10.5"/>
        <rFont val="Times New Roman"/>
        <charset val="134"/>
      </rPr>
      <t xml:space="preserve">         </t>
    </r>
  </si>
  <si>
    <r>
      <rPr>
        <sz val="10.5"/>
        <rFont val="宋体"/>
        <charset val="134"/>
      </rPr>
      <t>日</t>
    </r>
    <r>
      <rPr>
        <sz val="10.5"/>
        <rFont val="Times New Roman"/>
        <charset val="134"/>
      </rPr>
      <t xml:space="preserve">                  </t>
    </r>
    <r>
      <rPr>
        <sz val="10.5"/>
        <rFont val="宋体"/>
        <charset val="134"/>
      </rPr>
      <t>期：</t>
    </r>
    <r>
      <rPr>
        <u/>
        <sz val="10.5"/>
        <rFont val="Times New Roman"/>
        <charset val="134"/>
      </rPr>
      <t xml:space="preserve">         </t>
    </r>
    <r>
      <rPr>
        <sz val="10.5"/>
        <rFont val="宋体"/>
        <charset val="134"/>
      </rPr>
      <t>年</t>
    </r>
    <r>
      <rPr>
        <u/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月</t>
    </r>
    <r>
      <rPr>
        <u/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日</t>
    </r>
  </si>
  <si>
    <t>工程单价费（税）率汇总表</t>
  </si>
  <si>
    <r>
      <rPr>
        <b/>
        <sz val="10.5"/>
        <rFont val="宋体"/>
        <charset val="134"/>
      </rPr>
      <t>序号</t>
    </r>
    <r>
      <rPr>
        <b/>
        <sz val="10.5"/>
        <rFont val="Times New Roman"/>
        <charset val="134"/>
      </rPr>
      <t xml:space="preserve">                   </t>
    </r>
  </si>
  <si>
    <t>工程类别</t>
  </si>
  <si>
    <r>
      <rPr>
        <b/>
        <sz val="10.5"/>
        <rFont val="宋体"/>
        <charset val="134"/>
      </rPr>
      <t>工程单价费（税）率（</t>
    </r>
    <r>
      <rPr>
        <b/>
        <sz val="10.5"/>
        <rFont val="Times New Roman"/>
        <charset val="134"/>
      </rPr>
      <t>%</t>
    </r>
    <r>
      <rPr>
        <b/>
        <sz val="10.5"/>
        <rFont val="宋体"/>
        <charset val="134"/>
      </rPr>
      <t>）</t>
    </r>
  </si>
  <si>
    <t>安装工程</t>
  </si>
  <si>
    <t>…</t>
  </si>
  <si>
    <t>投标人生产电、风、水、砂石基础单价汇总表</t>
  </si>
  <si>
    <t>使用费</t>
  </si>
  <si>
    <t>投标人生产混凝土配合比材料费表</t>
  </si>
  <si>
    <t>工程部位</t>
  </si>
  <si>
    <t>混凝土强度等级</t>
  </si>
  <si>
    <t>水泥强度等级</t>
  </si>
  <si>
    <t>级配</t>
  </si>
  <si>
    <t>水灰比</t>
  </si>
  <si>
    <r>
      <rPr>
        <b/>
        <sz val="10.5"/>
        <rFont val="宋体"/>
        <charset val="134"/>
      </rPr>
      <t>预算材料量（</t>
    </r>
    <r>
      <rPr>
        <b/>
        <sz val="10.5"/>
        <rFont val="Times New Roman"/>
        <charset val="134"/>
      </rPr>
      <t>kg/m</t>
    </r>
    <r>
      <rPr>
        <b/>
        <vertAlign val="superscript"/>
        <sz val="10.5"/>
        <rFont val="Times New Roman"/>
        <charset val="134"/>
      </rPr>
      <t>3</t>
    </r>
    <r>
      <rPr>
        <b/>
        <sz val="10.5"/>
        <rFont val="宋体"/>
        <charset val="134"/>
      </rPr>
      <t>）</t>
    </r>
  </si>
  <si>
    <r>
      <rPr>
        <b/>
        <sz val="10.5"/>
        <rFont val="宋体"/>
        <charset val="134"/>
      </rPr>
      <t>单价（元</t>
    </r>
    <r>
      <rPr>
        <b/>
        <sz val="10.5"/>
        <rFont val="Times New Roman"/>
        <charset val="134"/>
      </rPr>
      <t>/m</t>
    </r>
    <r>
      <rPr>
        <b/>
        <vertAlign val="superscript"/>
        <sz val="10.5"/>
        <rFont val="Times New Roman"/>
        <charset val="134"/>
      </rPr>
      <t>3</t>
    </r>
    <r>
      <rPr>
        <b/>
        <sz val="10.5"/>
        <rFont val="宋体"/>
        <charset val="134"/>
      </rPr>
      <t>）</t>
    </r>
  </si>
  <si>
    <t>水泥</t>
  </si>
  <si>
    <t>砂</t>
  </si>
  <si>
    <t>石</t>
  </si>
  <si>
    <t>招标人供应材料价格汇总表</t>
  </si>
  <si>
    <t>材料名称</t>
  </si>
  <si>
    <t>供应价格（元）</t>
  </si>
  <si>
    <t>预算价格（元）</t>
  </si>
  <si>
    <t>投标人自行采购主要材料预算价格汇总表</t>
  </si>
  <si>
    <t>备注：材料预算价格应含材料的二次转运费。</t>
  </si>
  <si>
    <t>招标人提供施工机械台时（班）费汇总表</t>
  </si>
  <si>
    <t>单位：元/台时（班）</t>
  </si>
  <si>
    <t>机械名称</t>
  </si>
  <si>
    <t>招标人收取的折旧费</t>
  </si>
  <si>
    <t>投标人应计算的费用</t>
  </si>
  <si>
    <t>维修费</t>
  </si>
  <si>
    <t>安拆费</t>
  </si>
  <si>
    <t>柴油</t>
  </si>
  <si>
    <t>电</t>
  </si>
  <si>
    <t>小计</t>
  </si>
  <si>
    <t>投标人自备施工机械台时（班）费汇总表</t>
  </si>
  <si>
    <t>一类费用</t>
  </si>
  <si>
    <t>二类费用</t>
  </si>
  <si>
    <t>折旧费</t>
  </si>
  <si>
    <t>总价项目分类分项工程分解表</t>
  </si>
  <si>
    <t>工程数量</t>
  </si>
  <si>
    <t>合价（元）</t>
  </si>
  <si>
    <t>说明</t>
  </si>
  <si>
    <t>工程单价计算表</t>
  </si>
  <si>
    <r>
      <rPr>
        <sz val="10.5"/>
        <rFont val="宋体"/>
        <charset val="134"/>
      </rPr>
      <t>单价编号：</t>
    </r>
    <r>
      <rPr>
        <sz val="10.5"/>
        <rFont val="Times New Roman"/>
        <charset val="134"/>
      </rPr>
      <t xml:space="preserve">                                                           </t>
    </r>
    <r>
      <rPr>
        <sz val="10.5"/>
        <rFont val="宋体"/>
        <charset val="134"/>
      </rPr>
      <t>定额单位：</t>
    </r>
  </si>
  <si>
    <t>施工方法：</t>
  </si>
  <si>
    <t>数量</t>
  </si>
  <si>
    <t>直接费</t>
  </si>
  <si>
    <t>人工费单价汇总表</t>
  </si>
  <si>
    <t>工种</t>
  </si>
  <si>
    <t>单位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</si>
</sst>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80">
    <font>
      <sz val="12"/>
      <name val="宋体"/>
      <charset val="134"/>
    </font>
    <font>
      <b/>
      <sz val="14"/>
      <name val="宋体"/>
      <charset val="134"/>
    </font>
    <font>
      <sz val="10.5"/>
      <name val="宋体"/>
      <charset val="134"/>
    </font>
    <font>
      <b/>
      <sz val="10.5"/>
      <name val="宋体"/>
      <charset val="134"/>
    </font>
    <font>
      <b/>
      <sz val="10.5"/>
      <name val="Times New Roman"/>
      <charset val="134"/>
    </font>
    <font>
      <u/>
      <sz val="10.5"/>
      <name val="宋体"/>
      <charset val="134"/>
    </font>
    <font>
      <sz val="10.5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color rgb="FF00000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0"/>
      <name val="Times New Roman"/>
      <charset val="134"/>
    </font>
    <font>
      <u/>
      <sz val="10.5"/>
      <name val="Times New Roman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b/>
      <u/>
      <sz val="10"/>
      <name val="宋体"/>
      <charset val="134"/>
    </font>
    <font>
      <sz val="12"/>
      <name val="Times New Roman"/>
      <charset val="0"/>
    </font>
    <font>
      <b/>
      <sz val="18"/>
      <name val="宋体"/>
      <charset val="134"/>
    </font>
    <font>
      <b/>
      <sz val="18"/>
      <name val="Times New Roman"/>
      <charset val="0"/>
    </font>
    <font>
      <u/>
      <sz val="10"/>
      <name val="宋体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0"/>
      <color rgb="FF000000"/>
      <name val="Times New Roman"/>
      <charset val="134"/>
    </font>
    <font>
      <b/>
      <sz val="10"/>
      <color indexed="8"/>
      <name val="Times New Roman"/>
      <charset val="134"/>
    </font>
    <font>
      <b/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9"/>
      <color rgb="FF000000"/>
      <name val="Times New Roman"/>
      <charset val="134"/>
    </font>
    <font>
      <b/>
      <sz val="10"/>
      <name val="Times New Roman"/>
      <charset val="134"/>
    </font>
    <font>
      <sz val="9"/>
      <color rgb="FF000000"/>
      <name val="宋体"/>
      <charset val="134"/>
    </font>
    <font>
      <b/>
      <sz val="10"/>
      <color theme="1"/>
      <name val="宋体"/>
      <charset val="134"/>
    </font>
    <font>
      <b/>
      <sz val="9"/>
      <color rgb="FF000000"/>
      <name val="宋体"/>
      <charset val="134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sz val="10.5"/>
      <name val="Calibri"/>
      <charset val="134"/>
    </font>
    <font>
      <b/>
      <sz val="11"/>
      <color rgb="FF000000"/>
      <name val="Times New Roman"/>
      <charset val="134"/>
    </font>
    <font>
      <b/>
      <u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u/>
      <sz val="18"/>
      <color indexed="8"/>
      <name val="宋体"/>
      <charset val="134"/>
    </font>
    <font>
      <b/>
      <sz val="36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u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vertAlign val="superscript"/>
      <sz val="10.5"/>
      <name val="Times New Roman"/>
      <charset val="134"/>
    </font>
    <font>
      <sz val="10"/>
      <name val="Calibri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vertAlign val="superscript"/>
      <sz val="10"/>
      <color theme="1"/>
      <name val="Times New Roman"/>
      <charset val="134"/>
    </font>
    <font>
      <vertAlign val="superscript"/>
      <sz val="10"/>
      <color rgb="FF000000"/>
      <name val="Times New Roman"/>
      <charset val="134"/>
    </font>
    <font>
      <u/>
      <sz val="10"/>
      <color indexed="8"/>
      <name val="Times New Roman"/>
      <charset val="134"/>
    </font>
    <font>
      <sz val="12"/>
      <name val="Calibri"/>
      <charset val="134"/>
    </font>
    <font>
      <u/>
      <sz val="12"/>
      <name val="Times New Roman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0" fillId="21" borderId="39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4" fillId="13" borderId="41" applyNumberFormat="0" applyFon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62" fillId="0" borderId="40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2" fillId="0" borderId="46" applyNumberFormat="0" applyFill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1" fillId="12" borderId="42" applyNumberFormat="0" applyAlignment="0" applyProtection="0">
      <alignment vertical="center"/>
    </xf>
    <xf numFmtId="0" fontId="54" fillId="12" borderId="39" applyNumberFormat="0" applyAlignment="0" applyProtection="0">
      <alignment vertical="center"/>
    </xf>
    <xf numFmtId="0" fontId="69" fillId="32" borderId="45" applyNumberFormat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65" fillId="0" borderId="43" applyNumberFormat="0" applyFill="0" applyAlignment="0" applyProtection="0">
      <alignment vertical="center"/>
    </xf>
    <xf numFmtId="0" fontId="68" fillId="0" borderId="44" applyNumberFormat="0" applyFill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6" fillId="0" borderId="0"/>
    <xf numFmtId="0" fontId="24" fillId="0" borderId="0"/>
  </cellStyleXfs>
  <cellXfs count="28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2" fillId="0" borderId="0" xfId="0" applyFont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5" fillId="0" borderId="0" xfId="0" applyFont="1">
      <alignment vertical="center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6" fillId="0" borderId="5" xfId="0" applyNumberFormat="1" applyFont="1" applyBorder="1" applyAlignment="1">
      <alignment horizontal="center" vertical="center" wrapText="1"/>
    </xf>
    <xf numFmtId="177" fontId="17" fillId="0" borderId="5" xfId="0" applyNumberFormat="1" applyFont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177" fontId="19" fillId="0" borderId="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177" fontId="16" fillId="0" borderId="5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left" vertical="center" wrapText="1"/>
    </xf>
    <xf numFmtId="177" fontId="18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justify" vertical="center" wrapText="1"/>
    </xf>
    <xf numFmtId="0" fontId="21" fillId="0" borderId="5" xfId="0" applyFont="1" applyFill="1" applyBorder="1" applyAlignment="1">
      <alignment horizontal="justify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justify" vertical="top" wrapText="1"/>
    </xf>
    <xf numFmtId="0" fontId="13" fillId="0" borderId="5" xfId="0" applyNumberFormat="1" applyFont="1" applyBorder="1" applyAlignment="1">
      <alignment horizontal="justify" vertical="top" wrapText="1"/>
    </xf>
    <xf numFmtId="0" fontId="13" fillId="0" borderId="6" xfId="0" applyNumberFormat="1" applyFont="1" applyBorder="1" applyAlignment="1">
      <alignment horizontal="justify" vertical="top" wrapText="1"/>
    </xf>
    <xf numFmtId="0" fontId="23" fillId="0" borderId="13" xfId="0" applyNumberFormat="1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 applyAlignment="1">
      <alignment horizontal="center" vertical="center" wrapText="1"/>
    </xf>
    <xf numFmtId="0" fontId="16" fillId="0" borderId="14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justify" vertical="top" wrapText="1"/>
    </xf>
    <xf numFmtId="0" fontId="18" fillId="0" borderId="0" xfId="50" applyFont="1"/>
    <xf numFmtId="0" fontId="24" fillId="0" borderId="0" xfId="50" applyFont="1"/>
    <xf numFmtId="0" fontId="0" fillId="0" borderId="0" xfId="0" applyFill="1" applyBorder="1" applyAlignment="1">
      <alignment vertical="center"/>
    </xf>
    <xf numFmtId="0" fontId="25" fillId="0" borderId="0" xfId="50" applyFont="1" applyAlignment="1">
      <alignment horizontal="center" vertical="center"/>
    </xf>
    <xf numFmtId="0" fontId="26" fillId="0" borderId="0" xfId="50" applyFont="1" applyAlignment="1">
      <alignment horizontal="center" vertical="center"/>
    </xf>
    <xf numFmtId="0" fontId="27" fillId="0" borderId="0" xfId="0" applyFont="1" applyFill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18" fillId="0" borderId="5" xfId="5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177" fontId="16" fillId="0" borderId="5" xfId="0" applyNumberFormat="1" applyFont="1" applyFill="1" applyBorder="1" applyAlignment="1">
      <alignment horizontal="center" vertical="center"/>
    </xf>
    <xf numFmtId="0" fontId="18" fillId="0" borderId="5" xfId="5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177" fontId="16" fillId="0" borderId="5" xfId="5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7" fontId="24" fillId="0" borderId="0" xfId="50" applyNumberFormat="1" applyFont="1"/>
    <xf numFmtId="0" fontId="2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>
      <alignment vertical="center"/>
    </xf>
    <xf numFmtId="177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176" fontId="11" fillId="0" borderId="0" xfId="0" applyNumberFormat="1" applyFont="1" applyBorder="1">
      <alignment vertical="center"/>
    </xf>
    <xf numFmtId="177" fontId="11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76" fontId="30" fillId="0" borderId="2" xfId="0" applyNumberFormat="1" applyFont="1" applyBorder="1" applyAlignment="1">
      <alignment horizontal="center" vertical="center" wrapText="1"/>
    </xf>
    <xf numFmtId="177" fontId="30" fillId="0" borderId="2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176" fontId="30" fillId="0" borderId="5" xfId="0" applyNumberFormat="1" applyFont="1" applyBorder="1" applyAlignment="1">
      <alignment horizontal="center" vertical="center" wrapText="1"/>
    </xf>
    <xf numFmtId="177" fontId="30" fillId="0" borderId="5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wrapText="1"/>
    </xf>
    <xf numFmtId="176" fontId="31" fillId="0" borderId="5" xfId="0" applyNumberFormat="1" applyFont="1" applyBorder="1" applyAlignment="1">
      <alignment horizontal="justify" wrapText="1"/>
    </xf>
    <xf numFmtId="177" fontId="31" fillId="0" borderId="5" xfId="0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justify" wrapText="1"/>
    </xf>
    <xf numFmtId="0" fontId="32" fillId="0" borderId="5" xfId="0" applyFont="1" applyBorder="1" applyAlignment="1">
      <alignment horizontal="center" vertical="center" wrapText="1"/>
    </xf>
    <xf numFmtId="176" fontId="31" fillId="0" borderId="5" xfId="0" applyNumberFormat="1" applyFont="1" applyBorder="1" applyAlignment="1">
      <alignment horizontal="justify" vertical="center" wrapText="1"/>
    </xf>
    <xf numFmtId="0" fontId="31" fillId="0" borderId="6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center" vertical="center" wrapText="1"/>
    </xf>
    <xf numFmtId="177" fontId="21" fillId="0" borderId="5" xfId="0" applyNumberFormat="1" applyFont="1" applyBorder="1" applyAlignment="1">
      <alignment horizontal="center" vertical="center" wrapText="1"/>
    </xf>
    <xf numFmtId="176" fontId="33" fillId="0" borderId="5" xfId="0" applyNumberFormat="1" applyFont="1" applyBorder="1" applyAlignment="1">
      <alignment horizontal="justify" wrapText="1"/>
    </xf>
    <xf numFmtId="177" fontId="33" fillId="0" borderId="5" xfId="0" applyNumberFormat="1" applyFont="1" applyBorder="1" applyAlignment="1">
      <alignment horizontal="center" vertical="center" wrapText="1"/>
    </xf>
    <xf numFmtId="0" fontId="33" fillId="0" borderId="6" xfId="0" applyFont="1" applyBorder="1" applyAlignment="1">
      <alignment horizontal="justify" wrapText="1"/>
    </xf>
    <xf numFmtId="0" fontId="30" fillId="0" borderId="15" xfId="0" applyFont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/>
    </xf>
    <xf numFmtId="176" fontId="34" fillId="0" borderId="1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wrapText="1"/>
    </xf>
    <xf numFmtId="176" fontId="13" fillId="0" borderId="5" xfId="0" applyNumberFormat="1" applyFont="1" applyBorder="1" applyAlignment="1">
      <alignment horizontal="justify" wrapText="1"/>
    </xf>
    <xf numFmtId="177" fontId="13" fillId="0" borderId="5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justify" vertical="center" wrapText="1"/>
    </xf>
    <xf numFmtId="177" fontId="35" fillId="0" borderId="5" xfId="0" applyNumberFormat="1" applyFont="1" applyBorder="1" applyAlignment="1">
      <alignment horizontal="center" vertical="center" wrapText="1"/>
    </xf>
    <xf numFmtId="176" fontId="35" fillId="0" borderId="5" xfId="0" applyNumberFormat="1" applyFont="1" applyBorder="1" applyAlignment="1">
      <alignment horizontal="justify" wrapText="1"/>
    </xf>
    <xf numFmtId="0" fontId="35" fillId="0" borderId="6" xfId="0" applyFont="1" applyBorder="1" applyAlignment="1">
      <alignment horizontal="justify" wrapText="1"/>
    </xf>
    <xf numFmtId="49" fontId="21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176" fontId="36" fillId="0" borderId="15" xfId="0" applyNumberFormat="1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177" fontId="36" fillId="0" borderId="1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justify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justify" vertical="center" wrapText="1"/>
    </xf>
    <xf numFmtId="0" fontId="20" fillId="0" borderId="5" xfId="0" applyFont="1" applyBorder="1" applyAlignment="1">
      <alignment horizontal="center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177" fontId="32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 wrapText="1"/>
    </xf>
    <xf numFmtId="177" fontId="35" fillId="0" borderId="5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177" fontId="13" fillId="0" borderId="13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justify" wrapText="1"/>
    </xf>
    <xf numFmtId="177" fontId="13" fillId="0" borderId="13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justify" wrapText="1"/>
    </xf>
    <xf numFmtId="0" fontId="19" fillId="0" borderId="18" xfId="0" applyNumberFormat="1" applyFont="1" applyFill="1" applyBorder="1" applyAlignment="1">
      <alignment horizontal="center" vertical="center" wrapText="1"/>
    </xf>
    <xf numFmtId="0" fontId="19" fillId="0" borderId="18" xfId="0" applyNumberFormat="1" applyFont="1" applyFill="1" applyBorder="1" applyAlignment="1">
      <alignment horizontal="left" vertical="center" wrapText="1"/>
    </xf>
    <xf numFmtId="0" fontId="19" fillId="0" borderId="18" xfId="0" applyNumberFormat="1" applyFont="1" applyFill="1" applyBorder="1" applyAlignment="1">
      <alignment horizontal="center" vertical="center"/>
    </xf>
    <xf numFmtId="0" fontId="19" fillId="0" borderId="19" xfId="0" applyNumberFormat="1" applyFont="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left" vertical="center" wrapText="1"/>
    </xf>
    <xf numFmtId="0" fontId="19" fillId="0" borderId="19" xfId="0" applyNumberFormat="1" applyFont="1" applyFill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left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left" vertical="center" wrapText="1"/>
    </xf>
    <xf numFmtId="0" fontId="19" fillId="0" borderId="20" xfId="0" applyNumberFormat="1" applyFont="1" applyFill="1" applyBorder="1" applyAlignment="1">
      <alignment horizontal="center" vertical="center" wrapText="1"/>
    </xf>
    <xf numFmtId="49" fontId="37" fillId="0" borderId="16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177" fontId="35" fillId="0" borderId="13" xfId="0" applyNumberFormat="1" applyFont="1" applyBorder="1" applyAlignment="1">
      <alignment horizontal="center" vertical="center" wrapText="1"/>
    </xf>
    <xf numFmtId="176" fontId="35" fillId="0" borderId="13" xfId="0" applyNumberFormat="1" applyFont="1" applyBorder="1" applyAlignment="1">
      <alignment horizontal="justify" wrapText="1"/>
    </xf>
    <xf numFmtId="0" fontId="35" fillId="0" borderId="17" xfId="0" applyFont="1" applyBorder="1" applyAlignment="1">
      <alignment horizontal="justify" wrapText="1"/>
    </xf>
    <xf numFmtId="0" fontId="36" fillId="0" borderId="5" xfId="0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8" xfId="0" applyFont="1" applyBorder="1" applyAlignment="1">
      <alignment horizontal="center" vertical="center" wrapText="1"/>
    </xf>
    <xf numFmtId="177" fontId="21" fillId="0" borderId="8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justify" wrapText="1"/>
    </xf>
    <xf numFmtId="177" fontId="13" fillId="0" borderId="8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wrapText="1"/>
    </xf>
    <xf numFmtId="0" fontId="31" fillId="0" borderId="21" xfId="49" applyNumberFormat="1" applyFont="1" applyFill="1" applyBorder="1" applyAlignment="1">
      <alignment horizontal="center" vertical="center" wrapText="1"/>
    </xf>
    <xf numFmtId="0" fontId="31" fillId="0" borderId="0" xfId="49" applyNumberFormat="1" applyFont="1" applyFill="1" applyBorder="1" applyAlignment="1">
      <alignment horizontal="center" vertical="center" wrapText="1"/>
    </xf>
    <xf numFmtId="0" fontId="31" fillId="0" borderId="22" xfId="49" applyNumberFormat="1" applyFont="1" applyFill="1" applyBorder="1" applyAlignment="1">
      <alignment horizontal="center" vertical="center" wrapText="1"/>
    </xf>
    <xf numFmtId="0" fontId="33" fillId="0" borderId="23" xfId="49" applyNumberFormat="1" applyFont="1" applyFill="1" applyBorder="1" applyAlignment="1">
      <alignment horizontal="center" vertical="center"/>
    </xf>
    <xf numFmtId="176" fontId="33" fillId="0" borderId="0" xfId="49" applyNumberFormat="1" applyFont="1" applyFill="1" applyBorder="1" applyAlignment="1">
      <alignment vertical="center"/>
    </xf>
    <xf numFmtId="177" fontId="33" fillId="0" borderId="0" xfId="49" applyNumberFormat="1" applyFont="1" applyFill="1" applyBorder="1" applyAlignment="1">
      <alignment horizontal="center" vertical="center"/>
    </xf>
    <xf numFmtId="0" fontId="33" fillId="0" borderId="24" xfId="49" applyNumberFormat="1" applyFont="1" applyFill="1" applyBorder="1" applyAlignment="1">
      <alignment vertical="center"/>
    </xf>
    <xf numFmtId="0" fontId="31" fillId="0" borderId="25" xfId="49" applyNumberFormat="1" applyFont="1" applyFill="1" applyBorder="1" applyAlignment="1">
      <alignment horizontal="center" vertical="center" wrapText="1"/>
    </xf>
    <xf numFmtId="0" fontId="31" fillId="0" borderId="12" xfId="49" applyNumberFormat="1" applyFont="1" applyFill="1" applyBorder="1" applyAlignment="1">
      <alignment horizontal="center" vertical="center" wrapText="1"/>
    </xf>
    <xf numFmtId="0" fontId="31" fillId="0" borderId="26" xfId="49" applyNumberFormat="1" applyFont="1" applyFill="1" applyBorder="1" applyAlignment="1">
      <alignment horizontal="center" vertical="center" wrapText="1"/>
    </xf>
    <xf numFmtId="0" fontId="33" fillId="0" borderId="27" xfId="49" applyNumberFormat="1" applyFont="1" applyFill="1" applyBorder="1" applyAlignment="1">
      <alignment horizontal="center" vertical="center"/>
    </xf>
    <xf numFmtId="0" fontId="33" fillId="0" borderId="12" xfId="49" applyNumberFormat="1" applyFont="1" applyFill="1" applyBorder="1" applyAlignment="1">
      <alignment horizontal="center" vertical="center"/>
    </xf>
    <xf numFmtId="0" fontId="33" fillId="0" borderId="28" xfId="49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176" fontId="13" fillId="0" borderId="0" xfId="0" applyNumberFormat="1" applyFont="1" applyAlignment="1">
      <alignment horizontal="justify" wrapText="1"/>
    </xf>
    <xf numFmtId="177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177" fontId="0" fillId="0" borderId="0" xfId="0" applyNumberFormat="1" applyFont="1">
      <alignment vertical="center"/>
    </xf>
    <xf numFmtId="0" fontId="39" fillId="0" borderId="29" xfId="0" applyNumberFormat="1" applyFont="1" applyBorder="1" applyAlignment="1">
      <alignment horizontal="center" vertical="center" wrapText="1"/>
    </xf>
    <xf numFmtId="0" fontId="39" fillId="0" borderId="30" xfId="0" applyNumberFormat="1" applyFont="1" applyBorder="1" applyAlignment="1">
      <alignment horizontal="center" vertical="center" wrapText="1"/>
    </xf>
    <xf numFmtId="177" fontId="3" fillId="0" borderId="30" xfId="0" applyNumberFormat="1" applyFont="1" applyBorder="1" applyAlignment="1">
      <alignment horizontal="center" vertical="center" wrapText="1"/>
    </xf>
    <xf numFmtId="0" fontId="39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77" fontId="40" fillId="0" borderId="5" xfId="0" applyNumberFormat="1" applyFont="1" applyBorder="1" applyAlignment="1">
      <alignment horizontal="center" vertical="center" wrapText="1"/>
    </xf>
    <xf numFmtId="0" fontId="40" fillId="0" borderId="33" xfId="0" applyNumberFormat="1" applyFont="1" applyBorder="1" applyAlignment="1">
      <alignment horizontal="center" vertical="center" wrapText="1"/>
    </xf>
    <xf numFmtId="0" fontId="40" fillId="0" borderId="33" xfId="0" applyNumberFormat="1" applyFont="1" applyBorder="1" applyAlignment="1">
      <alignment horizontal="justify" vertical="center" wrapText="1"/>
    </xf>
    <xf numFmtId="0" fontId="41" fillId="0" borderId="32" xfId="0" applyNumberFormat="1" applyFont="1" applyBorder="1" applyAlignment="1">
      <alignment horizontal="center" vertical="center" wrapText="1"/>
    </xf>
    <xf numFmtId="0" fontId="41" fillId="0" borderId="5" xfId="0" applyNumberFormat="1" applyFont="1" applyBorder="1" applyAlignment="1">
      <alignment horizontal="center" vertical="center" wrapText="1"/>
    </xf>
    <xf numFmtId="177" fontId="42" fillId="0" borderId="5" xfId="0" applyNumberFormat="1" applyFont="1" applyBorder="1" applyAlignment="1">
      <alignment horizontal="center" vertical="center" wrapText="1"/>
    </xf>
    <xf numFmtId="0" fontId="42" fillId="0" borderId="33" xfId="0" applyNumberFormat="1" applyFont="1" applyBorder="1" applyAlignment="1">
      <alignment horizontal="center" vertical="center" wrapText="1"/>
    </xf>
    <xf numFmtId="0" fontId="39" fillId="0" borderId="34" xfId="0" applyNumberFormat="1" applyFont="1" applyBorder="1" applyAlignment="1">
      <alignment horizontal="center" vertical="center" wrapText="1"/>
    </xf>
    <xf numFmtId="0" fontId="39" fillId="0" borderId="35" xfId="0" applyNumberFormat="1" applyFont="1" applyBorder="1" applyAlignment="1">
      <alignment horizontal="center" vertical="center" wrapText="1"/>
    </xf>
    <xf numFmtId="177" fontId="43" fillId="0" borderId="35" xfId="0" applyNumberFormat="1" applyFont="1" applyBorder="1" applyAlignment="1">
      <alignment horizontal="center" vertical="center" wrapText="1"/>
    </xf>
    <xf numFmtId="0" fontId="43" fillId="0" borderId="3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4" fillId="0" borderId="0" xfId="0" applyFont="1" applyFill="1" applyAlignment="1"/>
    <xf numFmtId="0" fontId="19" fillId="0" borderId="0" xfId="0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center"/>
    </xf>
    <xf numFmtId="0" fontId="46" fillId="0" borderId="0" xfId="0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48" fillId="0" borderId="0" xfId="0" applyNumberFormat="1" applyFont="1" applyFill="1" applyBorder="1" applyAlignment="1">
      <alignment horizontal="right"/>
    </xf>
    <xf numFmtId="0" fontId="48" fillId="0" borderId="37" xfId="0" applyNumberFormat="1" applyFont="1" applyFill="1" applyBorder="1" applyAlignment="1">
      <alignment horizontal="center"/>
    </xf>
    <xf numFmtId="0" fontId="48" fillId="0" borderId="0" xfId="0" applyNumberFormat="1" applyFont="1" applyFill="1" applyBorder="1" applyAlignment="1">
      <alignment horizontal="left"/>
    </xf>
    <xf numFmtId="0" fontId="48" fillId="0" borderId="0" xfId="0" applyNumberFormat="1" applyFont="1" applyFill="1" applyBorder="1" applyAlignment="1">
      <alignment horizontal="center"/>
    </xf>
    <xf numFmtId="0" fontId="48" fillId="0" borderId="0" xfId="0" applyNumberFormat="1" applyFont="1" applyFill="1" applyAlignment="1">
      <alignment horizontal="right"/>
    </xf>
    <xf numFmtId="0" fontId="49" fillId="0" borderId="38" xfId="0" applyNumberFormat="1" applyFont="1" applyFill="1" applyBorder="1" applyAlignment="1">
      <alignment horizontal="center"/>
    </xf>
    <xf numFmtId="0" fontId="19" fillId="0" borderId="38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workbookViewId="0">
      <selection activeCell="L12" sqref="L12"/>
    </sheetView>
  </sheetViews>
  <sheetFormatPr defaultColWidth="9" defaultRowHeight="13.5" outlineLevelCol="6"/>
  <cols>
    <col min="1" max="1" width="7.875" style="273" customWidth="1"/>
    <col min="2" max="2" width="16.875" style="273" customWidth="1"/>
    <col min="3" max="3" width="10.25" style="273" customWidth="1"/>
    <col min="4" max="4" width="5.375" style="273" customWidth="1"/>
    <col min="5" max="5" width="5.875" style="273" customWidth="1"/>
    <col min="6" max="6" width="10.25" style="273" customWidth="1"/>
    <col min="7" max="7" width="25.875" style="273" customWidth="1"/>
    <col min="8" max="16384" width="9" style="273"/>
  </cols>
  <sheetData>
    <row r="1" ht="48.95" customHeight="1" spans="1:7">
      <c r="A1" s="274" t="s">
        <v>0</v>
      </c>
      <c r="B1" s="274" t="s">
        <v>0</v>
      </c>
      <c r="C1" s="274" t="s">
        <v>0</v>
      </c>
      <c r="D1" s="274" t="s">
        <v>0</v>
      </c>
      <c r="E1" s="274" t="s">
        <v>0</v>
      </c>
      <c r="F1" s="274" t="s">
        <v>0</v>
      </c>
      <c r="G1" s="274" t="s">
        <v>0</v>
      </c>
    </row>
    <row r="2" ht="18.75" customHeight="1" spans="1:7">
      <c r="A2" s="274" t="s">
        <v>0</v>
      </c>
      <c r="B2" s="274" t="s">
        <v>0</v>
      </c>
      <c r="C2" s="274" t="s">
        <v>0</v>
      </c>
      <c r="D2" s="274" t="s">
        <v>0</v>
      </c>
      <c r="E2" s="274" t="s">
        <v>0</v>
      </c>
      <c r="F2" s="274" t="s">
        <v>0</v>
      </c>
      <c r="G2" s="274" t="s">
        <v>0</v>
      </c>
    </row>
    <row r="3" ht="27.4" customHeight="1" spans="1:7">
      <c r="A3" s="275"/>
      <c r="B3" s="275"/>
      <c r="C3" s="275"/>
      <c r="D3" s="275"/>
      <c r="E3" s="275"/>
      <c r="F3" s="275"/>
      <c r="G3" s="275"/>
    </row>
    <row r="4" ht="18.75" customHeight="1" spans="1:7">
      <c r="A4" s="274" t="s">
        <v>0</v>
      </c>
      <c r="B4" s="274" t="s">
        <v>0</v>
      </c>
      <c r="C4" s="274" t="s">
        <v>0</v>
      </c>
      <c r="D4" s="274" t="s">
        <v>0</v>
      </c>
      <c r="E4" s="274" t="s">
        <v>0</v>
      </c>
      <c r="F4" s="274" t="s">
        <v>0</v>
      </c>
      <c r="G4" s="274" t="s">
        <v>0</v>
      </c>
    </row>
    <row r="5" ht="18.75" customHeight="1" spans="1:7">
      <c r="A5" s="274" t="s">
        <v>0</v>
      </c>
      <c r="B5" s="274" t="s">
        <v>0</v>
      </c>
      <c r="C5" s="274" t="s">
        <v>0</v>
      </c>
      <c r="D5" s="274" t="s">
        <v>0</v>
      </c>
      <c r="E5" s="274" t="s">
        <v>0</v>
      </c>
      <c r="F5" s="274" t="s">
        <v>0</v>
      </c>
      <c r="G5" s="274" t="s">
        <v>0</v>
      </c>
    </row>
    <row r="6" ht="36" customHeight="1" spans="1:7">
      <c r="A6" s="276" t="s">
        <v>1</v>
      </c>
      <c r="B6" s="276"/>
      <c r="C6" s="276"/>
      <c r="D6" s="276"/>
      <c r="E6" s="276"/>
      <c r="F6" s="276"/>
      <c r="G6" s="276"/>
    </row>
    <row r="7" ht="18.75" customHeight="1" spans="1:7">
      <c r="A7" s="274" t="s">
        <v>0</v>
      </c>
      <c r="B7" s="274" t="s">
        <v>0</v>
      </c>
      <c r="C7" s="274" t="s">
        <v>0</v>
      </c>
      <c r="D7" s="274" t="s">
        <v>0</v>
      </c>
      <c r="E7" s="274" t="s">
        <v>0</v>
      </c>
      <c r="F7" s="274" t="s">
        <v>0</v>
      </c>
      <c r="G7" s="274" t="s">
        <v>0</v>
      </c>
    </row>
    <row r="8" ht="22.35" customHeight="1" spans="1:7">
      <c r="A8" s="277"/>
      <c r="B8" s="277"/>
      <c r="C8" s="277"/>
      <c r="D8" s="277"/>
      <c r="E8" s="277"/>
      <c r="F8" s="277"/>
      <c r="G8" s="277"/>
    </row>
    <row r="9" ht="18.75" customHeight="1" spans="1:7">
      <c r="A9" s="274" t="s">
        <v>0</v>
      </c>
      <c r="B9" s="274" t="s">
        <v>0</v>
      </c>
      <c r="C9" s="274" t="s">
        <v>0</v>
      </c>
      <c r="D9" s="274" t="s">
        <v>0</v>
      </c>
      <c r="E9" s="274" t="s">
        <v>0</v>
      </c>
      <c r="F9" s="274" t="s">
        <v>0</v>
      </c>
      <c r="G9" s="274" t="s">
        <v>0</v>
      </c>
    </row>
    <row r="10" ht="18.75" customHeight="1" spans="1:7">
      <c r="A10" s="274" t="s">
        <v>0</v>
      </c>
      <c r="B10" s="274" t="s">
        <v>0</v>
      </c>
      <c r="C10" s="274" t="s">
        <v>0</v>
      </c>
      <c r="D10" s="274" t="s">
        <v>0</v>
      </c>
      <c r="E10" s="274" t="s">
        <v>0</v>
      </c>
      <c r="F10" s="274" t="s">
        <v>0</v>
      </c>
      <c r="G10" s="274" t="s">
        <v>0</v>
      </c>
    </row>
    <row r="11" ht="18.75" customHeight="1" spans="1:7">
      <c r="A11" s="274" t="s">
        <v>0</v>
      </c>
      <c r="B11" s="274" t="s">
        <v>0</v>
      </c>
      <c r="C11" s="274" t="s">
        <v>0</v>
      </c>
      <c r="D11" s="274" t="s">
        <v>0</v>
      </c>
      <c r="E11" s="274" t="s">
        <v>0</v>
      </c>
      <c r="F11" s="274" t="s">
        <v>0</v>
      </c>
      <c r="G11" s="274" t="s">
        <v>0</v>
      </c>
    </row>
    <row r="12" ht="18.75" customHeight="1" spans="1:7">
      <c r="A12" s="274" t="s">
        <v>0</v>
      </c>
      <c r="B12" s="274" t="s">
        <v>0</v>
      </c>
      <c r="C12" s="274" t="s">
        <v>0</v>
      </c>
      <c r="D12" s="274" t="s">
        <v>0</v>
      </c>
      <c r="E12" s="274" t="s">
        <v>0</v>
      </c>
      <c r="F12" s="274" t="s">
        <v>0</v>
      </c>
      <c r="G12" s="274" t="s">
        <v>0</v>
      </c>
    </row>
    <row r="13" ht="18.75" customHeight="1" spans="1:7">
      <c r="A13" s="274" t="s">
        <v>0</v>
      </c>
      <c r="B13" s="274" t="s">
        <v>0</v>
      </c>
      <c r="C13" s="274" t="s">
        <v>0</v>
      </c>
      <c r="D13" s="274" t="s">
        <v>0</v>
      </c>
      <c r="E13" s="274" t="s">
        <v>0</v>
      </c>
      <c r="F13" s="274" t="s">
        <v>0</v>
      </c>
      <c r="G13" s="274" t="s">
        <v>0</v>
      </c>
    </row>
    <row r="14" ht="18.75" customHeight="1" spans="1:7">
      <c r="A14" s="278" t="s">
        <v>2</v>
      </c>
      <c r="B14" s="278"/>
      <c r="C14" s="279" t="s">
        <v>0</v>
      </c>
      <c r="D14" s="279"/>
      <c r="E14" s="279"/>
      <c r="F14" s="279"/>
      <c r="G14" s="280"/>
    </row>
    <row r="15" ht="18.75" customHeight="1" spans="1:7">
      <c r="A15" s="278" t="s">
        <v>0</v>
      </c>
      <c r="B15" s="278" t="s">
        <v>0</v>
      </c>
      <c r="C15" s="281" t="s">
        <v>0</v>
      </c>
      <c r="D15" s="281" t="s">
        <v>0</v>
      </c>
      <c r="E15" s="281" t="s">
        <v>0</v>
      </c>
      <c r="F15" s="281" t="s">
        <v>0</v>
      </c>
      <c r="G15" s="280" t="s">
        <v>0</v>
      </c>
    </row>
    <row r="16" ht="37.5" customHeight="1" spans="1:7">
      <c r="A16" s="282" t="s">
        <v>3</v>
      </c>
      <c r="B16" s="282"/>
      <c r="C16" s="279" t="s">
        <v>0</v>
      </c>
      <c r="D16" s="279"/>
      <c r="E16" s="279"/>
      <c r="F16" s="279"/>
      <c r="G16" s="280"/>
    </row>
    <row r="17" ht="18.75" customHeight="1" spans="1:7">
      <c r="A17" s="278" t="s">
        <v>0</v>
      </c>
      <c r="B17" s="278" t="s">
        <v>0</v>
      </c>
      <c r="C17" s="281" t="s">
        <v>0</v>
      </c>
      <c r="D17" s="281" t="s">
        <v>0</v>
      </c>
      <c r="E17" s="281" t="s">
        <v>0</v>
      </c>
      <c r="F17" s="281" t="s">
        <v>0</v>
      </c>
      <c r="G17" s="280" t="s">
        <v>0</v>
      </c>
    </row>
    <row r="18" ht="35.1" customHeight="1" spans="1:7">
      <c r="A18" s="278" t="s">
        <v>4</v>
      </c>
      <c r="B18" s="278"/>
      <c r="C18" s="279" t="s">
        <v>0</v>
      </c>
      <c r="D18" s="279"/>
      <c r="E18" s="279"/>
      <c r="F18" s="279"/>
      <c r="G18" s="280"/>
    </row>
    <row r="19" ht="35.1" customHeight="1" spans="1:7">
      <c r="A19" s="282" t="s">
        <v>5</v>
      </c>
      <c r="B19" s="282"/>
      <c r="C19" s="283"/>
      <c r="D19" s="283"/>
      <c r="E19" s="283"/>
      <c r="F19" s="283"/>
      <c r="G19" s="280"/>
    </row>
    <row r="20" ht="32.1" customHeight="1" spans="1:7">
      <c r="A20" s="282" t="s">
        <v>6</v>
      </c>
      <c r="B20" s="282"/>
      <c r="C20" s="284"/>
      <c r="D20" s="284"/>
      <c r="E20" s="284"/>
      <c r="F20" s="284"/>
      <c r="G20" s="280" t="s">
        <v>7</v>
      </c>
    </row>
    <row r="21" ht="36" customHeight="1" spans="1:7">
      <c r="A21" s="278" t="s">
        <v>8</v>
      </c>
      <c r="B21" s="278"/>
      <c r="C21" s="279" t="s">
        <v>0</v>
      </c>
      <c r="D21" s="279"/>
      <c r="E21" s="279"/>
      <c r="F21" s="279"/>
      <c r="G21" s="280" t="s">
        <v>9</v>
      </c>
    </row>
    <row r="22" ht="18.75" customHeight="1" spans="1:7">
      <c r="A22" s="278" t="s">
        <v>0</v>
      </c>
      <c r="B22" s="278" t="s">
        <v>0</v>
      </c>
      <c r="C22" s="281" t="s">
        <v>0</v>
      </c>
      <c r="D22" s="281" t="s">
        <v>0</v>
      </c>
      <c r="E22" s="281" t="s">
        <v>0</v>
      </c>
      <c r="F22" s="281" t="s">
        <v>0</v>
      </c>
      <c r="G22" s="281" t="s">
        <v>0</v>
      </c>
    </row>
    <row r="23" ht="18.75" customHeight="1" spans="1:7">
      <c r="A23" s="278" t="s">
        <v>10</v>
      </c>
      <c r="B23" s="278"/>
      <c r="C23" s="279" t="s">
        <v>0</v>
      </c>
      <c r="D23" s="279"/>
      <c r="E23" s="279"/>
      <c r="F23" s="279"/>
      <c r="G23" s="281" t="s">
        <v>0</v>
      </c>
    </row>
    <row r="24" ht="18.75" customHeight="1" spans="1:7">
      <c r="A24" s="274" t="s">
        <v>0</v>
      </c>
      <c r="B24" s="274" t="s">
        <v>0</v>
      </c>
      <c r="C24" s="274" t="s">
        <v>0</v>
      </c>
      <c r="D24" s="274" t="s">
        <v>0</v>
      </c>
      <c r="E24" s="274" t="s">
        <v>0</v>
      </c>
      <c r="F24" s="274" t="s">
        <v>0</v>
      </c>
      <c r="G24" s="274" t="s">
        <v>0</v>
      </c>
    </row>
    <row r="25" ht="18.75" customHeight="1" spans="1:7">
      <c r="A25" s="274" t="s">
        <v>0</v>
      </c>
      <c r="B25" s="274" t="s">
        <v>0</v>
      </c>
      <c r="C25" s="274" t="s">
        <v>0</v>
      </c>
      <c r="D25" s="274" t="s">
        <v>0</v>
      </c>
      <c r="E25" s="274" t="s">
        <v>0</v>
      </c>
      <c r="F25" s="274" t="s">
        <v>0</v>
      </c>
      <c r="G25" s="274" t="s">
        <v>0</v>
      </c>
    </row>
    <row r="26" ht="18.75" customHeight="1" spans="1:7">
      <c r="A26" s="274" t="s">
        <v>0</v>
      </c>
      <c r="B26" s="274" t="s">
        <v>0</v>
      </c>
      <c r="C26" s="274" t="s">
        <v>0</v>
      </c>
      <c r="D26" s="274" t="s">
        <v>0</v>
      </c>
      <c r="E26" s="274" t="s">
        <v>0</v>
      </c>
      <c r="F26" s="274" t="s">
        <v>0</v>
      </c>
      <c r="G26" s="274" t="s">
        <v>0</v>
      </c>
    </row>
    <row r="27" ht="18.75" customHeight="1" spans="1:7">
      <c r="A27" s="274" t="s">
        <v>0</v>
      </c>
      <c r="B27" s="274" t="s">
        <v>0</v>
      </c>
      <c r="C27" s="274" t="s">
        <v>0</v>
      </c>
      <c r="D27" s="274" t="s">
        <v>0</v>
      </c>
      <c r="E27" s="274" t="s">
        <v>0</v>
      </c>
      <c r="F27" s="274" t="s">
        <v>0</v>
      </c>
      <c r="G27" s="274" t="s">
        <v>0</v>
      </c>
    </row>
  </sheetData>
  <mergeCells count="17">
    <mergeCell ref="A3:G3"/>
    <mergeCell ref="A6:G6"/>
    <mergeCell ref="A8:G8"/>
    <mergeCell ref="A14:B14"/>
    <mergeCell ref="C14:F14"/>
    <mergeCell ref="A16:B16"/>
    <mergeCell ref="C16:F16"/>
    <mergeCell ref="A18:B18"/>
    <mergeCell ref="C18:F18"/>
    <mergeCell ref="A19:B19"/>
    <mergeCell ref="C19:F19"/>
    <mergeCell ref="A20:B20"/>
    <mergeCell ref="C20:F20"/>
    <mergeCell ref="A21:B21"/>
    <mergeCell ref="C21:F21"/>
    <mergeCell ref="A23:B23"/>
    <mergeCell ref="C23:F23"/>
  </mergeCells>
  <printOptions horizontalCentered="1"/>
  <pageMargins left="0.76875" right="0.579166666666667" top="0.579166666666667" bottom="0.579166666666667" header="0" footer="0"/>
  <pageSetup paperSize="9" orientation="portrait"/>
  <headerFooter alignWithMargins="0"/>
  <rowBreaks count="1" manualBreakCount="1">
    <brk id="2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3" sqref="A3:N3"/>
    </sheetView>
  </sheetViews>
  <sheetFormatPr defaultColWidth="9" defaultRowHeight="14.25"/>
  <cols>
    <col min="1" max="12" width="8.25" customWidth="1"/>
    <col min="13" max="13" width="12.5" customWidth="1"/>
  </cols>
  <sheetData>
    <row r="1" ht="18.75" spans="1:14">
      <c r="A1" s="2" t="s">
        <v>320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tr">
        <f>'2'!A2:G2</f>
        <v>合同编号：HNBJSL-SCGC-201802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spans="1:14">
      <c r="A3" s="4" t="str">
        <f>'2'!A3:G3</f>
        <v>工程名称：湖南省保靖县2017年特色示范园水利设施建设项目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5.5" customHeight="1" spans="1:14">
      <c r="A4" s="5" t="s">
        <v>14</v>
      </c>
      <c r="B4" s="29" t="s">
        <v>321</v>
      </c>
      <c r="C4" s="29" t="s">
        <v>322</v>
      </c>
      <c r="D4" s="6" t="s">
        <v>323</v>
      </c>
      <c r="E4" s="6" t="s">
        <v>324</v>
      </c>
      <c r="F4" s="6" t="s">
        <v>325</v>
      </c>
      <c r="G4" s="6" t="s">
        <v>326</v>
      </c>
      <c r="H4" s="6"/>
      <c r="I4" s="6"/>
      <c r="J4" s="6"/>
      <c r="K4" s="6"/>
      <c r="L4" s="6"/>
      <c r="M4" s="6" t="s">
        <v>327</v>
      </c>
      <c r="N4" s="7" t="s">
        <v>17</v>
      </c>
    </row>
    <row r="5" ht="18.75" spans="1:14">
      <c r="A5" s="30"/>
      <c r="B5" s="32"/>
      <c r="C5" s="32"/>
      <c r="D5" s="31"/>
      <c r="E5" s="31"/>
      <c r="F5" s="31"/>
      <c r="G5" s="57" t="s">
        <v>328</v>
      </c>
      <c r="H5" s="57" t="s">
        <v>329</v>
      </c>
      <c r="I5" s="57" t="s">
        <v>330</v>
      </c>
      <c r="J5" s="9"/>
      <c r="K5" s="9"/>
      <c r="L5" s="42"/>
      <c r="M5" s="31"/>
      <c r="N5" s="33"/>
    </row>
    <row r="6" ht="18.75" spans="1:14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2"/>
    </row>
    <row r="7" ht="18.75" spans="1:14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62"/>
    </row>
    <row r="8" ht="18.75" spans="1:14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2"/>
    </row>
    <row r="9" ht="18.75" spans="1:14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2"/>
    </row>
    <row r="10" ht="18.75" spans="1:14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2"/>
    </row>
    <row r="11" ht="18.75" spans="1:14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2"/>
    </row>
    <row r="12" ht="18.75" spans="1:14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2"/>
    </row>
    <row r="13" ht="18.75" spans="1:14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2"/>
    </row>
    <row r="14" ht="19.5" spans="1:14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3"/>
    </row>
  </sheetData>
  <mergeCells count="12">
    <mergeCell ref="A1:N1"/>
    <mergeCell ref="A2:N2"/>
    <mergeCell ref="A3:N3"/>
    <mergeCell ref="G4:L4"/>
    <mergeCell ref="A4:A5"/>
    <mergeCell ref="B4:B5"/>
    <mergeCell ref="C4:C5"/>
    <mergeCell ref="D4:D5"/>
    <mergeCell ref="E4:E5"/>
    <mergeCell ref="F4:F5"/>
    <mergeCell ref="M4:M5"/>
    <mergeCell ref="N4:N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" sqref="A2:F2"/>
    </sheetView>
  </sheetViews>
  <sheetFormatPr defaultColWidth="9" defaultRowHeight="14.25" outlineLevelCol="5"/>
  <cols>
    <col min="2" max="4" width="14.75" customWidth="1"/>
    <col min="5" max="5" width="13.875" customWidth="1"/>
    <col min="6" max="6" width="13.375" customWidth="1"/>
  </cols>
  <sheetData>
    <row r="1" ht="18.75" spans="1:6">
      <c r="A1" s="2" t="s">
        <v>331</v>
      </c>
      <c r="B1" s="2"/>
      <c r="C1" s="2"/>
      <c r="D1" s="2"/>
      <c r="E1" s="2"/>
      <c r="F1" s="2"/>
    </row>
    <row r="2" spans="1:6">
      <c r="A2" s="3" t="str">
        <f>'2'!A2:G2</f>
        <v>合同编号：HNBJSL-SCGC-201802</v>
      </c>
      <c r="B2" s="3"/>
      <c r="C2" s="3"/>
      <c r="D2" s="3"/>
      <c r="E2" s="3"/>
      <c r="F2" s="3"/>
    </row>
    <row r="3" ht="15" spans="1:6">
      <c r="A3" s="4" t="str">
        <f>'2'!A3:G3</f>
        <v>工程名称：湖南省保靖县2017年特色示范园水利设施建设项目</v>
      </c>
      <c r="B3" s="4"/>
      <c r="C3" s="4"/>
      <c r="D3" s="4"/>
      <c r="E3" s="4"/>
      <c r="F3" s="4"/>
    </row>
    <row r="4" ht="33" customHeight="1" spans="1:6">
      <c r="A4" s="5" t="s">
        <v>14</v>
      </c>
      <c r="B4" s="6" t="s">
        <v>332</v>
      </c>
      <c r="C4" s="6" t="s">
        <v>294</v>
      </c>
      <c r="D4" s="6" t="s">
        <v>295</v>
      </c>
      <c r="E4" s="6" t="s">
        <v>333</v>
      </c>
      <c r="F4" s="7" t="s">
        <v>334</v>
      </c>
    </row>
    <row r="5" ht="24" customHeight="1" spans="1:6">
      <c r="A5" s="19"/>
      <c r="B5" s="20"/>
      <c r="C5" s="20"/>
      <c r="D5" s="20"/>
      <c r="E5" s="20"/>
      <c r="F5" s="21"/>
    </row>
    <row r="6" ht="24" customHeight="1" spans="1:6">
      <c r="A6" s="19"/>
      <c r="B6" s="20"/>
      <c r="C6" s="20"/>
      <c r="D6" s="20"/>
      <c r="E6" s="20"/>
      <c r="F6" s="21"/>
    </row>
    <row r="7" ht="24" customHeight="1" spans="1:6">
      <c r="A7" s="51"/>
      <c r="B7" s="52"/>
      <c r="C7" s="52"/>
      <c r="D7" s="52"/>
      <c r="E7" s="52"/>
      <c r="F7" s="53"/>
    </row>
    <row r="8" ht="24" customHeight="1" spans="1:6">
      <c r="A8" s="51"/>
      <c r="B8" s="52"/>
      <c r="C8" s="52"/>
      <c r="D8" s="52"/>
      <c r="E8" s="52"/>
      <c r="F8" s="53"/>
    </row>
    <row r="9" ht="24" customHeight="1" spans="1:6">
      <c r="A9" s="51"/>
      <c r="B9" s="52"/>
      <c r="C9" s="52"/>
      <c r="D9" s="52"/>
      <c r="E9" s="52"/>
      <c r="F9" s="53"/>
    </row>
    <row r="10" ht="24" customHeight="1" spans="1:6">
      <c r="A10" s="51"/>
      <c r="B10" s="52"/>
      <c r="C10" s="52"/>
      <c r="D10" s="52"/>
      <c r="E10" s="52"/>
      <c r="F10" s="53"/>
    </row>
    <row r="11" ht="24" customHeight="1" spans="1:6">
      <c r="A11" s="51"/>
      <c r="B11" s="52"/>
      <c r="C11" s="52"/>
      <c r="D11" s="52"/>
      <c r="E11" s="52"/>
      <c r="F11" s="53"/>
    </row>
    <row r="12" ht="24" customHeight="1" spans="1:6">
      <c r="A12" s="51"/>
      <c r="B12" s="52"/>
      <c r="C12" s="52"/>
      <c r="D12" s="52"/>
      <c r="E12" s="52"/>
      <c r="F12" s="53"/>
    </row>
    <row r="13" ht="24" customHeight="1" spans="1:6">
      <c r="A13" s="51"/>
      <c r="B13" s="52"/>
      <c r="C13" s="52"/>
      <c r="D13" s="52"/>
      <c r="E13" s="52"/>
      <c r="F13" s="53"/>
    </row>
    <row r="14" ht="24" customHeight="1" spans="1:6">
      <c r="A14" s="51"/>
      <c r="B14" s="52"/>
      <c r="C14" s="52"/>
      <c r="D14" s="52"/>
      <c r="E14" s="52"/>
      <c r="F14" s="53"/>
    </row>
    <row r="15" ht="24" customHeight="1" spans="1:6">
      <c r="A15" s="51"/>
      <c r="B15" s="52"/>
      <c r="C15" s="52"/>
      <c r="D15" s="52"/>
      <c r="E15" s="52"/>
      <c r="F15" s="53"/>
    </row>
    <row r="16" ht="24" customHeight="1" spans="1:6">
      <c r="A16" s="51"/>
      <c r="B16" s="52"/>
      <c r="C16" s="52"/>
      <c r="D16" s="52"/>
      <c r="E16" s="52"/>
      <c r="F16" s="53"/>
    </row>
    <row r="17" ht="24" customHeight="1" spans="1:6">
      <c r="A17" s="51"/>
      <c r="B17" s="52"/>
      <c r="C17" s="52"/>
      <c r="D17" s="52"/>
      <c r="E17" s="52"/>
      <c r="F17" s="53"/>
    </row>
    <row r="18" ht="24" customHeight="1" spans="1:6">
      <c r="A18" s="54"/>
      <c r="B18" s="55"/>
      <c r="C18" s="55"/>
      <c r="D18" s="55"/>
      <c r="E18" s="55"/>
      <c r="F18" s="56"/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3" sqref="A3:F3"/>
    </sheetView>
  </sheetViews>
  <sheetFormatPr defaultColWidth="9" defaultRowHeight="14.25" outlineLevelCol="5"/>
  <cols>
    <col min="2" max="3" width="13.625" customWidth="1"/>
    <col min="4" max="4" width="11" customWidth="1"/>
    <col min="5" max="5" width="16.75" customWidth="1"/>
  </cols>
  <sheetData>
    <row r="1" ht="18.75" spans="1:6">
      <c r="A1" s="2" t="s">
        <v>335</v>
      </c>
      <c r="B1" s="2"/>
      <c r="C1" s="2"/>
      <c r="D1" s="2"/>
      <c r="E1" s="2"/>
      <c r="F1" s="2"/>
    </row>
    <row r="2" spans="1:6">
      <c r="A2" s="3" t="str">
        <f>'2'!A2:G2</f>
        <v>合同编号：HNBJSL-SCGC-201802</v>
      </c>
      <c r="B2" s="3"/>
      <c r="C2" s="3"/>
      <c r="D2" s="3"/>
      <c r="E2" s="3"/>
      <c r="F2" s="3"/>
    </row>
    <row r="3" ht="15" spans="1:6">
      <c r="A3" s="4" t="str">
        <f>'2'!A3:G3</f>
        <v>工程名称：湖南省保靖县2017年特色示范园水利设施建设项目</v>
      </c>
      <c r="B3" s="4"/>
      <c r="C3" s="4"/>
      <c r="D3" s="4"/>
      <c r="E3" s="4"/>
      <c r="F3" s="4"/>
    </row>
    <row r="4" ht="26.25" customHeight="1" spans="1:6">
      <c r="A4" s="5" t="s">
        <v>14</v>
      </c>
      <c r="B4" s="6" t="s">
        <v>332</v>
      </c>
      <c r="C4" s="6" t="s">
        <v>294</v>
      </c>
      <c r="D4" s="6" t="s">
        <v>295</v>
      </c>
      <c r="E4" s="6" t="s">
        <v>334</v>
      </c>
      <c r="F4" s="7" t="s">
        <v>17</v>
      </c>
    </row>
    <row r="5" spans="1:6">
      <c r="A5" s="8"/>
      <c r="B5" s="9"/>
      <c r="C5" s="9"/>
      <c r="D5" s="9"/>
      <c r="E5" s="9"/>
      <c r="F5" s="10"/>
    </row>
    <row r="6" spans="1:6">
      <c r="A6" s="8"/>
      <c r="B6" s="9"/>
      <c r="C6" s="9"/>
      <c r="D6" s="9"/>
      <c r="E6" s="9"/>
      <c r="F6" s="10"/>
    </row>
    <row r="7" spans="1:6">
      <c r="A7" s="8"/>
      <c r="B7" s="9"/>
      <c r="C7" s="9"/>
      <c r="D7" s="9"/>
      <c r="E7" s="9"/>
      <c r="F7" s="10"/>
    </row>
    <row r="8" spans="1:6">
      <c r="A8" s="8"/>
      <c r="B8" s="9"/>
      <c r="C8" s="9"/>
      <c r="D8" s="9"/>
      <c r="E8" s="9"/>
      <c r="F8" s="10"/>
    </row>
    <row r="9" spans="1:6">
      <c r="A9" s="8"/>
      <c r="B9" s="9"/>
      <c r="C9" s="9"/>
      <c r="D9" s="9"/>
      <c r="E9" s="9"/>
      <c r="F9" s="10"/>
    </row>
    <row r="10" spans="1:6">
      <c r="A10" s="8"/>
      <c r="B10" s="9"/>
      <c r="C10" s="9"/>
      <c r="D10" s="9"/>
      <c r="E10" s="9"/>
      <c r="F10" s="10"/>
    </row>
    <row r="11" spans="1:6">
      <c r="A11" s="8"/>
      <c r="B11" s="9"/>
      <c r="C11" s="9"/>
      <c r="D11" s="9"/>
      <c r="E11" s="9"/>
      <c r="F11" s="10"/>
    </row>
    <row r="12" spans="1:6">
      <c r="A12" s="8"/>
      <c r="B12" s="9"/>
      <c r="C12" s="9"/>
      <c r="D12" s="9"/>
      <c r="E12" s="9"/>
      <c r="F12" s="10"/>
    </row>
    <row r="13" spans="1:6">
      <c r="A13" s="8"/>
      <c r="B13" s="9"/>
      <c r="C13" s="9"/>
      <c r="D13" s="9"/>
      <c r="E13" s="9"/>
      <c r="F13" s="10"/>
    </row>
    <row r="14" spans="1:6">
      <c r="A14" s="8"/>
      <c r="B14" s="9"/>
      <c r="C14" s="9"/>
      <c r="D14" s="9"/>
      <c r="E14" s="9"/>
      <c r="F14" s="10"/>
    </row>
    <row r="15" spans="1:6">
      <c r="A15" s="8"/>
      <c r="B15" s="9"/>
      <c r="C15" s="9"/>
      <c r="D15" s="9"/>
      <c r="E15" s="9"/>
      <c r="F15" s="10"/>
    </row>
    <row r="16" spans="1:6">
      <c r="A16" s="8"/>
      <c r="B16" s="9"/>
      <c r="C16" s="9"/>
      <c r="D16" s="9"/>
      <c r="E16" s="9"/>
      <c r="F16" s="10"/>
    </row>
    <row r="17" ht="15" spans="1:6">
      <c r="A17" s="11"/>
      <c r="B17" s="12"/>
      <c r="C17" s="12"/>
      <c r="D17" s="12"/>
      <c r="E17" s="12"/>
      <c r="F17" s="13"/>
    </row>
    <row r="18" spans="1:1">
      <c r="A18" s="50" t="s">
        <v>336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"/>
    </sheetView>
  </sheetViews>
  <sheetFormatPr defaultColWidth="9" defaultRowHeight="14.25"/>
  <cols>
    <col min="5" max="9" width="7.625" customWidth="1"/>
    <col min="10" max="12" width="7.75" customWidth="1"/>
  </cols>
  <sheetData>
    <row r="1" ht="18.75" spans="1:14">
      <c r="A1" s="2" t="s">
        <v>337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tr">
        <f>'2'!A2:G2</f>
        <v>合同编号：HNBJSL-SCGC-201802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spans="1:14">
      <c r="A3" s="40" t="str">
        <f>'2'!A3:G3</f>
        <v>工程名称：湖南省保靖县2017年特色示范园水利设施建设项目</v>
      </c>
      <c r="B3" s="40"/>
      <c r="C3" s="40"/>
      <c r="D3" s="40"/>
      <c r="E3" s="40"/>
      <c r="F3" s="40"/>
      <c r="G3" s="40"/>
      <c r="H3" s="40"/>
      <c r="I3" s="40"/>
      <c r="J3" s="40"/>
      <c r="K3" s="40" t="s">
        <v>338</v>
      </c>
      <c r="L3" s="40"/>
      <c r="M3" s="40"/>
      <c r="N3" s="40"/>
    </row>
    <row r="4" ht="23.25" customHeight="1" spans="1:14">
      <c r="A4" s="5" t="s">
        <v>14</v>
      </c>
      <c r="B4" s="6" t="s">
        <v>339</v>
      </c>
      <c r="C4" s="6" t="s">
        <v>294</v>
      </c>
      <c r="D4" s="6" t="s">
        <v>340</v>
      </c>
      <c r="E4" s="6" t="s">
        <v>341</v>
      </c>
      <c r="F4" s="6"/>
      <c r="G4" s="6"/>
      <c r="H4" s="6"/>
      <c r="I4" s="6"/>
      <c r="J4" s="6"/>
      <c r="K4" s="6"/>
      <c r="L4" s="6"/>
      <c r="M4" s="6"/>
      <c r="N4" s="7" t="s">
        <v>308</v>
      </c>
    </row>
    <row r="5" spans="1:14">
      <c r="A5" s="30"/>
      <c r="B5" s="31"/>
      <c r="C5" s="31"/>
      <c r="D5" s="31"/>
      <c r="E5" s="31" t="s">
        <v>342</v>
      </c>
      <c r="F5" s="31" t="s">
        <v>343</v>
      </c>
      <c r="G5" s="31" t="s">
        <v>297</v>
      </c>
      <c r="H5" s="31" t="s">
        <v>344</v>
      </c>
      <c r="I5" s="31" t="s">
        <v>345</v>
      </c>
      <c r="J5" s="47"/>
      <c r="K5" s="47"/>
      <c r="L5" s="47"/>
      <c r="M5" s="31" t="s">
        <v>346</v>
      </c>
      <c r="N5" s="33"/>
    </row>
    <row r="6" ht="18.75" spans="1:14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8"/>
    </row>
    <row r="7" ht="18.75" spans="1:14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8"/>
    </row>
    <row r="8" ht="18.75" spans="1:14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8"/>
    </row>
    <row r="9" ht="18.75" spans="1:14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8"/>
    </row>
    <row r="10" ht="19.5" spans="1:14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9"/>
    </row>
  </sheetData>
  <mergeCells count="8">
    <mergeCell ref="A1:N1"/>
    <mergeCell ref="A2:N2"/>
    <mergeCell ref="E4:M4"/>
    <mergeCell ref="A4:A5"/>
    <mergeCell ref="B4:B5"/>
    <mergeCell ref="C4:C5"/>
    <mergeCell ref="D4:D5"/>
    <mergeCell ref="N4:N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2" sqref="A2:O2"/>
    </sheetView>
  </sheetViews>
  <sheetFormatPr defaultColWidth="9" defaultRowHeight="14.25"/>
  <cols>
    <col min="4" max="6" width="8.5" customWidth="1"/>
    <col min="8" max="13" width="7" customWidth="1"/>
  </cols>
  <sheetData>
    <row r="1" ht="18.75" spans="1:15">
      <c r="A1" s="2" t="s">
        <v>347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tr">
        <f>'2'!A2:G2</f>
        <v>合同编号：HNBJSL-SCGC-201802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5" spans="1:15">
      <c r="A3" s="40" t="str">
        <f>'2'!A3:G3</f>
        <v>工程名称：湖南省保靖县2017年特色示范园水利设施建设项目</v>
      </c>
      <c r="B3" s="40"/>
      <c r="C3" s="40"/>
      <c r="D3" s="40"/>
      <c r="E3" s="40"/>
      <c r="F3" s="40"/>
      <c r="G3" s="40"/>
      <c r="H3" s="40"/>
      <c r="I3" s="40"/>
      <c r="J3" s="40"/>
      <c r="K3" s="40" t="s">
        <v>338</v>
      </c>
      <c r="L3" s="40"/>
      <c r="M3" s="40"/>
      <c r="N3" s="40"/>
      <c r="O3" s="46"/>
    </row>
    <row r="4" spans="1:15">
      <c r="A4" s="5" t="s">
        <v>14</v>
      </c>
      <c r="B4" s="6" t="s">
        <v>339</v>
      </c>
      <c r="C4" s="6" t="s">
        <v>294</v>
      </c>
      <c r="D4" s="6" t="s">
        <v>348</v>
      </c>
      <c r="E4" s="6"/>
      <c r="F4" s="6"/>
      <c r="G4" s="6"/>
      <c r="H4" s="6" t="s">
        <v>349</v>
      </c>
      <c r="I4" s="6"/>
      <c r="J4" s="6"/>
      <c r="K4" s="6"/>
      <c r="L4" s="6"/>
      <c r="M4" s="6"/>
      <c r="N4" s="6"/>
      <c r="O4" s="7" t="s">
        <v>308</v>
      </c>
    </row>
    <row r="5" spans="1:15">
      <c r="A5" s="30"/>
      <c r="B5" s="31"/>
      <c r="C5" s="31"/>
      <c r="D5" s="31" t="s">
        <v>350</v>
      </c>
      <c r="E5" s="31" t="s">
        <v>342</v>
      </c>
      <c r="F5" s="31" t="s">
        <v>343</v>
      </c>
      <c r="G5" s="31" t="s">
        <v>346</v>
      </c>
      <c r="H5" s="31" t="s">
        <v>297</v>
      </c>
      <c r="I5" s="31" t="s">
        <v>344</v>
      </c>
      <c r="J5" s="31" t="s">
        <v>345</v>
      </c>
      <c r="K5" s="47"/>
      <c r="L5" s="47"/>
      <c r="M5" s="47"/>
      <c r="N5" s="31" t="s">
        <v>346</v>
      </c>
      <c r="O5" s="33"/>
    </row>
    <row r="6" ht="18.75" spans="1:1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8"/>
    </row>
    <row r="7" ht="18.75" spans="1:1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8"/>
    </row>
    <row r="8" ht="18.75" spans="1:1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8"/>
    </row>
    <row r="9" ht="18.75" spans="1:15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8"/>
    </row>
    <row r="10" ht="19.5" spans="1:1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9"/>
    </row>
    <row r="11" spans="1:1">
      <c r="A11" s="45"/>
    </row>
  </sheetData>
  <mergeCells count="8">
    <mergeCell ref="A1:O1"/>
    <mergeCell ref="A2:O2"/>
    <mergeCell ref="D4:G4"/>
    <mergeCell ref="H4:N4"/>
    <mergeCell ref="A4:A5"/>
    <mergeCell ref="B4:B5"/>
    <mergeCell ref="C4:C5"/>
    <mergeCell ref="O4:O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3" sqref="A3:H3"/>
    </sheetView>
  </sheetViews>
  <sheetFormatPr defaultColWidth="9" defaultRowHeight="14.25" outlineLevelCol="7"/>
  <cols>
    <col min="3" max="3" width="14" customWidth="1"/>
  </cols>
  <sheetData>
    <row r="1" ht="18.75" spans="1:8">
      <c r="A1" s="2" t="s">
        <v>351</v>
      </c>
      <c r="B1" s="2"/>
      <c r="C1" s="2"/>
      <c r="D1" s="2"/>
      <c r="E1" s="2"/>
      <c r="F1" s="2"/>
      <c r="G1" s="2"/>
      <c r="H1" s="2"/>
    </row>
    <row r="2" s="1" customFormat="1" spans="1:8">
      <c r="A2" s="3" t="str">
        <f>'2'!A2:G2</f>
        <v>合同编号：HNBJSL-SCGC-201802</v>
      </c>
      <c r="B2" s="3"/>
      <c r="C2" s="3"/>
      <c r="D2" s="3"/>
      <c r="E2" s="3"/>
      <c r="F2" s="3"/>
      <c r="G2" s="3"/>
      <c r="H2" s="3"/>
    </row>
    <row r="3" s="1" customFormat="1" ht="15" spans="1:8">
      <c r="A3" s="4" t="str">
        <f>'2'!A3:G3</f>
        <v>工程名称：湖南省保靖县2017年特色示范园水利设施建设项目</v>
      </c>
      <c r="B3" s="4"/>
      <c r="C3" s="4"/>
      <c r="D3" s="4"/>
      <c r="E3" s="4"/>
      <c r="F3" s="4"/>
      <c r="G3" s="4"/>
      <c r="H3" s="4"/>
    </row>
    <row r="4" spans="1:8">
      <c r="A4" s="5" t="s">
        <v>14</v>
      </c>
      <c r="B4" s="6" t="s">
        <v>301</v>
      </c>
      <c r="C4" s="6" t="s">
        <v>15</v>
      </c>
      <c r="D4" s="6" t="s">
        <v>295</v>
      </c>
      <c r="E4" s="6" t="s">
        <v>352</v>
      </c>
      <c r="F4" s="29" t="s">
        <v>296</v>
      </c>
      <c r="G4" s="29" t="s">
        <v>353</v>
      </c>
      <c r="H4" s="7" t="s">
        <v>354</v>
      </c>
    </row>
    <row r="5" spans="1:8">
      <c r="A5" s="30"/>
      <c r="B5" s="31"/>
      <c r="C5" s="31"/>
      <c r="D5" s="31"/>
      <c r="E5" s="31"/>
      <c r="F5" s="32"/>
      <c r="G5" s="32"/>
      <c r="H5" s="33"/>
    </row>
    <row r="6" ht="27" customHeight="1" spans="1:8">
      <c r="A6" s="34"/>
      <c r="B6" s="35"/>
      <c r="C6" s="35"/>
      <c r="D6" s="35"/>
      <c r="E6" s="35"/>
      <c r="F6" s="35"/>
      <c r="G6" s="35"/>
      <c r="H6" s="36"/>
    </row>
    <row r="7" ht="27" customHeight="1" spans="1:8">
      <c r="A7" s="34"/>
      <c r="B7" s="35"/>
      <c r="C7" s="35"/>
      <c r="D7" s="35"/>
      <c r="E7" s="35"/>
      <c r="F7" s="35"/>
      <c r="G7" s="35"/>
      <c r="H7" s="36"/>
    </row>
    <row r="8" ht="27" customHeight="1" spans="1:8">
      <c r="A8" s="34"/>
      <c r="B8" s="35"/>
      <c r="C8" s="35"/>
      <c r="D8" s="35"/>
      <c r="E8" s="35"/>
      <c r="F8" s="35"/>
      <c r="G8" s="35"/>
      <c r="H8" s="36"/>
    </row>
    <row r="9" ht="27" customHeight="1" spans="1:8">
      <c r="A9" s="34"/>
      <c r="B9" s="35"/>
      <c r="C9" s="35"/>
      <c r="D9" s="35"/>
      <c r="E9" s="35"/>
      <c r="F9" s="35"/>
      <c r="G9" s="35"/>
      <c r="H9" s="36"/>
    </row>
    <row r="10" ht="27" customHeight="1" spans="1:8">
      <c r="A10" s="34"/>
      <c r="B10" s="35"/>
      <c r="C10" s="35"/>
      <c r="D10" s="35"/>
      <c r="E10" s="35"/>
      <c r="F10" s="35"/>
      <c r="G10" s="35"/>
      <c r="H10" s="36"/>
    </row>
    <row r="11" ht="27" customHeight="1" spans="1:8">
      <c r="A11" s="34"/>
      <c r="B11" s="35"/>
      <c r="C11" s="35"/>
      <c r="D11" s="35"/>
      <c r="E11" s="35"/>
      <c r="F11" s="35"/>
      <c r="G11" s="35"/>
      <c r="H11" s="36"/>
    </row>
    <row r="12" ht="27" customHeight="1" spans="1:8">
      <c r="A12" s="34"/>
      <c r="B12" s="35"/>
      <c r="C12" s="35"/>
      <c r="D12" s="35"/>
      <c r="E12" s="35"/>
      <c r="F12" s="35"/>
      <c r="G12" s="35"/>
      <c r="H12" s="36"/>
    </row>
    <row r="13" ht="27" customHeight="1" spans="1:8">
      <c r="A13" s="34"/>
      <c r="B13" s="35"/>
      <c r="C13" s="35"/>
      <c r="D13" s="35"/>
      <c r="E13" s="35"/>
      <c r="F13" s="35"/>
      <c r="G13" s="35"/>
      <c r="H13" s="36"/>
    </row>
    <row r="14" ht="27" customHeight="1" spans="1:8">
      <c r="A14" s="34"/>
      <c r="B14" s="35"/>
      <c r="C14" s="35"/>
      <c r="D14" s="35"/>
      <c r="E14" s="35"/>
      <c r="F14" s="35"/>
      <c r="G14" s="35"/>
      <c r="H14" s="36"/>
    </row>
    <row r="15" ht="27" customHeight="1" spans="1:8">
      <c r="A15" s="37"/>
      <c r="B15" s="38"/>
      <c r="C15" s="38"/>
      <c r="D15" s="38"/>
      <c r="E15" s="38"/>
      <c r="F15" s="38"/>
      <c r="G15" s="38"/>
      <c r="H15" s="39"/>
    </row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I41" sqref="I41"/>
    </sheetView>
  </sheetViews>
  <sheetFormatPr defaultColWidth="9" defaultRowHeight="14.25" outlineLevelCol="6"/>
  <cols>
    <col min="2" max="2" width="13.625" customWidth="1"/>
    <col min="6" max="7" width="13.25" customWidth="1"/>
  </cols>
  <sheetData>
    <row r="1" ht="18.75" spans="1:7">
      <c r="A1" s="2" t="s">
        <v>355</v>
      </c>
      <c r="B1" s="2"/>
      <c r="C1" s="2"/>
      <c r="D1" s="2"/>
      <c r="E1" s="2"/>
      <c r="F1" s="2"/>
      <c r="G1" s="2"/>
    </row>
    <row r="2" s="1" customFormat="1" spans="1:7">
      <c r="A2" s="15" t="str">
        <f>'2'!A3:G3</f>
        <v>工程名称：湖南省保靖县2017年特色示范园水利设施建设项目</v>
      </c>
      <c r="B2" s="15"/>
      <c r="C2" s="15"/>
      <c r="D2" s="15"/>
      <c r="E2" s="15"/>
      <c r="F2" s="15"/>
      <c r="G2" s="15"/>
    </row>
    <row r="3" s="1" customFormat="1" ht="15" spans="1:7">
      <c r="A3" s="4" t="s">
        <v>356</v>
      </c>
      <c r="B3" s="4"/>
      <c r="C3" s="4"/>
      <c r="D3" s="4"/>
      <c r="E3" s="4"/>
      <c r="F3" s="4"/>
      <c r="G3" s="4"/>
    </row>
    <row r="4" spans="1:7">
      <c r="A4" s="16" t="s">
        <v>357</v>
      </c>
      <c r="B4" s="17"/>
      <c r="C4" s="17"/>
      <c r="D4" s="17"/>
      <c r="E4" s="17"/>
      <c r="F4" s="17"/>
      <c r="G4" s="18"/>
    </row>
    <row r="5" spans="1:7">
      <c r="A5" s="19" t="s">
        <v>14</v>
      </c>
      <c r="B5" s="20" t="s">
        <v>293</v>
      </c>
      <c r="C5" s="20" t="s">
        <v>294</v>
      </c>
      <c r="D5" s="20" t="s">
        <v>295</v>
      </c>
      <c r="E5" s="20" t="s">
        <v>358</v>
      </c>
      <c r="F5" s="20" t="s">
        <v>296</v>
      </c>
      <c r="G5" s="21" t="s">
        <v>353</v>
      </c>
    </row>
    <row r="6" spans="1:7">
      <c r="A6" s="22">
        <v>1</v>
      </c>
      <c r="B6" s="20" t="s">
        <v>359</v>
      </c>
      <c r="C6" s="23"/>
      <c r="D6" s="23"/>
      <c r="E6" s="23"/>
      <c r="F6" s="23"/>
      <c r="G6" s="24"/>
    </row>
    <row r="7" spans="1:7">
      <c r="A7" s="22">
        <v>1.1</v>
      </c>
      <c r="B7" s="20" t="s">
        <v>302</v>
      </c>
      <c r="C7" s="23"/>
      <c r="D7" s="23"/>
      <c r="E7" s="23"/>
      <c r="F7" s="23"/>
      <c r="G7" s="24"/>
    </row>
    <row r="8" spans="1:7">
      <c r="A8" s="22"/>
      <c r="B8" s="23"/>
      <c r="C8" s="23"/>
      <c r="D8" s="23"/>
      <c r="E8" s="23"/>
      <c r="F8" s="23"/>
      <c r="G8" s="24"/>
    </row>
    <row r="9" spans="1:7">
      <c r="A9" s="22"/>
      <c r="B9" s="23"/>
      <c r="C9" s="23"/>
      <c r="D9" s="23"/>
      <c r="E9" s="23"/>
      <c r="F9" s="23"/>
      <c r="G9" s="24"/>
    </row>
    <row r="10" spans="1:7">
      <c r="A10" s="22">
        <v>1.2</v>
      </c>
      <c r="B10" s="20" t="s">
        <v>303</v>
      </c>
      <c r="C10" s="23"/>
      <c r="D10" s="23"/>
      <c r="E10" s="23"/>
      <c r="F10" s="23"/>
      <c r="G10" s="24"/>
    </row>
    <row r="11" spans="1:7">
      <c r="A11" s="22"/>
      <c r="B11" s="23"/>
      <c r="C11" s="23"/>
      <c r="D11" s="23"/>
      <c r="E11" s="23"/>
      <c r="F11" s="23"/>
      <c r="G11" s="24"/>
    </row>
    <row r="12" spans="1:7">
      <c r="A12" s="22"/>
      <c r="B12" s="23"/>
      <c r="C12" s="23"/>
      <c r="D12" s="23"/>
      <c r="E12" s="23"/>
      <c r="F12" s="23"/>
      <c r="G12" s="24"/>
    </row>
    <row r="13" spans="1:7">
      <c r="A13" s="22">
        <v>1.3</v>
      </c>
      <c r="B13" s="20" t="s">
        <v>304</v>
      </c>
      <c r="C13" s="23"/>
      <c r="D13" s="23"/>
      <c r="E13" s="23"/>
      <c r="F13" s="23"/>
      <c r="G13" s="24"/>
    </row>
    <row r="14" spans="1:7">
      <c r="A14" s="22"/>
      <c r="B14" s="23"/>
      <c r="C14" s="23"/>
      <c r="D14" s="23"/>
      <c r="E14" s="23"/>
      <c r="F14" s="23"/>
      <c r="G14" s="24"/>
    </row>
    <row r="15" spans="1:7">
      <c r="A15" s="22"/>
      <c r="B15" s="23"/>
      <c r="C15" s="23"/>
      <c r="D15" s="23"/>
      <c r="E15" s="23"/>
      <c r="F15" s="23"/>
      <c r="G15" s="24"/>
    </row>
    <row r="16" spans="1:7">
      <c r="A16" s="22">
        <v>2</v>
      </c>
      <c r="B16" s="20" t="s">
        <v>305</v>
      </c>
      <c r="C16" s="23"/>
      <c r="D16" s="23"/>
      <c r="E16" s="23"/>
      <c r="F16" s="23"/>
      <c r="G16" s="24"/>
    </row>
    <row r="17" spans="1:7">
      <c r="A17" s="22">
        <v>3</v>
      </c>
      <c r="B17" s="20" t="s">
        <v>306</v>
      </c>
      <c r="C17" s="23"/>
      <c r="D17" s="23"/>
      <c r="E17" s="23"/>
      <c r="F17" s="23"/>
      <c r="G17" s="24"/>
    </row>
    <row r="18" spans="1:7">
      <c r="A18" s="22">
        <v>4</v>
      </c>
      <c r="B18" s="20" t="s">
        <v>307</v>
      </c>
      <c r="C18" s="23"/>
      <c r="D18" s="23"/>
      <c r="E18" s="23"/>
      <c r="F18" s="23"/>
      <c r="G18" s="24"/>
    </row>
    <row r="19" spans="1:7">
      <c r="A19" s="22"/>
      <c r="B19" s="23"/>
      <c r="C19" s="23"/>
      <c r="D19" s="23"/>
      <c r="E19" s="23"/>
      <c r="F19" s="23"/>
      <c r="G19" s="24"/>
    </row>
    <row r="20" spans="1:7">
      <c r="A20" s="22"/>
      <c r="B20" s="23"/>
      <c r="C20" s="23"/>
      <c r="D20" s="23"/>
      <c r="E20" s="23"/>
      <c r="F20" s="23"/>
      <c r="G20" s="24"/>
    </row>
    <row r="21" ht="15" spans="1:7">
      <c r="A21" s="25"/>
      <c r="B21" s="26" t="s">
        <v>308</v>
      </c>
      <c r="C21" s="27"/>
      <c r="D21" s="27"/>
      <c r="E21" s="27"/>
      <c r="F21" s="27"/>
      <c r="G21" s="28"/>
    </row>
  </sheetData>
  <mergeCells count="4">
    <mergeCell ref="A1:G1"/>
    <mergeCell ref="A2:G2"/>
    <mergeCell ref="A3:G3"/>
    <mergeCell ref="A4:G4"/>
  </mergeCells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G28" sqref="G28"/>
    </sheetView>
  </sheetViews>
  <sheetFormatPr defaultColWidth="9" defaultRowHeight="14.25" outlineLevelCol="4"/>
  <cols>
    <col min="2" max="2" width="12.25" customWidth="1"/>
    <col min="3" max="4" width="16" customWidth="1"/>
    <col min="5" max="5" width="20.75" customWidth="1"/>
  </cols>
  <sheetData>
    <row r="1" ht="18.75" spans="1:5">
      <c r="A1" s="2" t="s">
        <v>360</v>
      </c>
      <c r="B1" s="2"/>
      <c r="C1" s="2"/>
      <c r="D1" s="2"/>
      <c r="E1" s="2"/>
    </row>
    <row r="2" s="1" customFormat="1" spans="1:5">
      <c r="A2" s="3" t="str">
        <f>'2'!A2:G2</f>
        <v>合同编号：HNBJSL-SCGC-201802</v>
      </c>
      <c r="B2" s="3"/>
      <c r="C2" s="3"/>
      <c r="D2" s="3"/>
      <c r="E2" s="3"/>
    </row>
    <row r="3" s="1" customFormat="1" ht="15" spans="1:5">
      <c r="A3" s="4" t="str">
        <f>'2'!A3:G3</f>
        <v>工程名称：湖南省保靖县2017年特色示范园水利设施建设项目</v>
      </c>
      <c r="B3" s="4"/>
      <c r="C3" s="4"/>
      <c r="D3" s="4"/>
      <c r="E3" s="4"/>
    </row>
    <row r="4" ht="23.1" customHeight="1" spans="1:5">
      <c r="A4" s="5" t="s">
        <v>14</v>
      </c>
      <c r="B4" s="6" t="s">
        <v>361</v>
      </c>
      <c r="C4" s="6" t="s">
        <v>362</v>
      </c>
      <c r="D4" s="6" t="s">
        <v>296</v>
      </c>
      <c r="E4" s="7" t="s">
        <v>17</v>
      </c>
    </row>
    <row r="5" spans="1:5">
      <c r="A5" s="8"/>
      <c r="B5" s="9"/>
      <c r="C5" s="9"/>
      <c r="D5" s="9"/>
      <c r="E5" s="10"/>
    </row>
    <row r="6" spans="1:5">
      <c r="A6" s="8"/>
      <c r="B6" s="9"/>
      <c r="C6" s="9"/>
      <c r="D6" s="9"/>
      <c r="E6" s="10"/>
    </row>
    <row r="7" spans="1:5">
      <c r="A7" s="8"/>
      <c r="B7" s="9"/>
      <c r="C7" s="9"/>
      <c r="D7" s="9"/>
      <c r="E7" s="10"/>
    </row>
    <row r="8" spans="1:5">
      <c r="A8" s="8"/>
      <c r="B8" s="9"/>
      <c r="C8" s="9"/>
      <c r="D8" s="9"/>
      <c r="E8" s="10"/>
    </row>
    <row r="9" spans="1:5">
      <c r="A9" s="8"/>
      <c r="B9" s="9"/>
      <c r="C9" s="9"/>
      <c r="D9" s="9"/>
      <c r="E9" s="10"/>
    </row>
    <row r="10" spans="1:5">
      <c r="A10" s="8"/>
      <c r="B10" s="9"/>
      <c r="C10" s="9"/>
      <c r="D10" s="9"/>
      <c r="E10" s="10"/>
    </row>
    <row r="11" spans="1:5">
      <c r="A11" s="8"/>
      <c r="B11" s="9"/>
      <c r="C11" s="9"/>
      <c r="D11" s="9"/>
      <c r="E11" s="10"/>
    </row>
    <row r="12" spans="1:5">
      <c r="A12" s="8"/>
      <c r="B12" s="9"/>
      <c r="C12" s="9"/>
      <c r="D12" s="9"/>
      <c r="E12" s="10"/>
    </row>
    <row r="13" spans="1:5">
      <c r="A13" s="8"/>
      <c r="B13" s="9"/>
      <c r="C13" s="9"/>
      <c r="D13" s="9"/>
      <c r="E13" s="10"/>
    </row>
    <row r="14" spans="1:5">
      <c r="A14" s="8"/>
      <c r="B14" s="9"/>
      <c r="C14" s="9"/>
      <c r="D14" s="9"/>
      <c r="E14" s="10"/>
    </row>
    <row r="15" spans="1:5">
      <c r="A15" s="8"/>
      <c r="B15" s="9"/>
      <c r="C15" s="9"/>
      <c r="D15" s="9"/>
      <c r="E15" s="10"/>
    </row>
    <row r="16" ht="15" spans="1:5">
      <c r="A16" s="11"/>
      <c r="B16" s="12"/>
      <c r="C16" s="12"/>
      <c r="D16" s="12"/>
      <c r="E16" s="13"/>
    </row>
    <row r="17" spans="1:1">
      <c r="A17" s="14"/>
    </row>
  </sheetData>
  <mergeCells count="3">
    <mergeCell ref="A1:E1"/>
    <mergeCell ref="A2:E2"/>
    <mergeCell ref="A3:E3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E9" sqref="E9"/>
    </sheetView>
  </sheetViews>
  <sheetFormatPr defaultColWidth="9" defaultRowHeight="14.25" outlineLevelCol="7"/>
  <cols>
    <col min="1" max="1" width="6.375" style="78" customWidth="1"/>
    <col min="2" max="2" width="30.875" style="78" customWidth="1"/>
    <col min="3" max="3" width="27.375" style="254" customWidth="1"/>
    <col min="4" max="4" width="15.5" style="78" customWidth="1"/>
    <col min="5" max="6" width="13.125" style="78" customWidth="1"/>
    <col min="7" max="10" width="9" style="78"/>
    <col min="11" max="11" width="9.5" style="78" customWidth="1"/>
    <col min="12" max="16384" width="9" style="78"/>
  </cols>
  <sheetData>
    <row r="1" ht="39" customHeight="1" spans="1:4">
      <c r="A1" s="2" t="s">
        <v>11</v>
      </c>
      <c r="B1" s="2"/>
      <c r="C1" s="2"/>
      <c r="D1" s="2"/>
    </row>
    <row r="2" ht="17.1" customHeight="1" spans="1:4">
      <c r="A2" s="3" t="s">
        <v>12</v>
      </c>
      <c r="B2" s="3"/>
      <c r="C2" s="3"/>
      <c r="D2" s="3"/>
    </row>
    <row r="3" ht="17.1" customHeight="1" spans="1:4">
      <c r="A3" s="3" t="s">
        <v>13</v>
      </c>
      <c r="B3" s="3"/>
      <c r="C3" s="3"/>
      <c r="D3" s="3"/>
    </row>
    <row r="4" ht="24" customHeight="1" spans="1:4">
      <c r="A4" s="255" t="s">
        <v>14</v>
      </c>
      <c r="B4" s="256" t="s">
        <v>15</v>
      </c>
      <c r="C4" s="257" t="s">
        <v>16</v>
      </c>
      <c r="D4" s="258" t="s">
        <v>17</v>
      </c>
    </row>
    <row r="5" ht="27" customHeight="1" spans="1:4">
      <c r="A5" s="259" t="s">
        <v>18</v>
      </c>
      <c r="B5" s="260" t="s">
        <v>19</v>
      </c>
      <c r="C5" s="261"/>
      <c r="D5" s="262"/>
    </row>
    <row r="6" ht="27" customHeight="1" spans="1:4">
      <c r="A6" s="259">
        <v>1</v>
      </c>
      <c r="B6" s="260" t="s">
        <v>20</v>
      </c>
      <c r="C6" s="261"/>
      <c r="D6" s="262"/>
    </row>
    <row r="7" ht="27" customHeight="1" spans="1:4">
      <c r="A7" s="259" t="s">
        <v>21</v>
      </c>
      <c r="B7" s="260" t="s">
        <v>22</v>
      </c>
      <c r="C7" s="261"/>
      <c r="D7" s="262" t="s">
        <v>23</v>
      </c>
    </row>
    <row r="8" ht="27" customHeight="1" spans="1:8">
      <c r="A8" s="259" t="s">
        <v>24</v>
      </c>
      <c r="B8" s="260" t="s">
        <v>25</v>
      </c>
      <c r="C8" s="261"/>
      <c r="D8" s="263"/>
      <c r="H8" s="254"/>
    </row>
    <row r="9" ht="27" customHeight="1" spans="1:4">
      <c r="A9" s="264"/>
      <c r="B9" s="265"/>
      <c r="C9" s="266"/>
      <c r="D9" s="267"/>
    </row>
    <row r="10" ht="50.1" customHeight="1" spans="1:4">
      <c r="A10" s="268" t="s">
        <v>26</v>
      </c>
      <c r="B10" s="269"/>
      <c r="C10" s="270" t="s">
        <v>27</v>
      </c>
      <c r="D10" s="271" t="s">
        <v>28</v>
      </c>
    </row>
    <row r="11" ht="15"/>
    <row r="17" ht="23.1" customHeight="1" spans="1:6">
      <c r="A17" s="3" t="s">
        <v>29</v>
      </c>
      <c r="B17" s="3"/>
      <c r="C17" s="3"/>
      <c r="D17" s="3"/>
      <c r="E17" s="3"/>
      <c r="F17" s="3"/>
    </row>
    <row r="18" ht="23.1" customHeight="1" spans="1:6">
      <c r="A18" s="70" t="s">
        <v>30</v>
      </c>
      <c r="B18" s="70"/>
      <c r="C18" s="70"/>
      <c r="D18" s="70"/>
      <c r="E18" s="70"/>
      <c r="F18" s="70"/>
    </row>
    <row r="19" ht="23.1" customHeight="1" spans="1:6">
      <c r="A19" s="3" t="s">
        <v>31</v>
      </c>
      <c r="B19" s="3"/>
      <c r="C19" s="3"/>
      <c r="D19" s="3"/>
      <c r="E19" s="3"/>
      <c r="F19" s="3"/>
    </row>
    <row r="20" ht="23.1" customHeight="1" spans="1:6">
      <c r="A20" s="272" t="s">
        <v>32</v>
      </c>
      <c r="B20" s="3"/>
      <c r="C20" s="3"/>
      <c r="D20" s="3"/>
      <c r="E20" s="3"/>
      <c r="F20" s="3"/>
    </row>
  </sheetData>
  <mergeCells count="8">
    <mergeCell ref="A1:D1"/>
    <mergeCell ref="A2:D2"/>
    <mergeCell ref="A3:D3"/>
    <mergeCell ref="A10:B10"/>
    <mergeCell ref="A17:F17"/>
    <mergeCell ref="A18:F18"/>
    <mergeCell ref="A19:F19"/>
    <mergeCell ref="A20:F20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8"/>
  <sheetViews>
    <sheetView workbookViewId="0">
      <selection activeCell="I12" sqref="I12"/>
    </sheetView>
  </sheetViews>
  <sheetFormatPr defaultColWidth="9" defaultRowHeight="15.75"/>
  <cols>
    <col min="1" max="1" width="7.75" style="126" customWidth="1"/>
    <col min="2" max="2" width="24.625" style="126" customWidth="1"/>
    <col min="3" max="3" width="6.75" style="127" customWidth="1"/>
    <col min="4" max="4" width="9.25" style="127" customWidth="1"/>
    <col min="5" max="5" width="8.625" style="128" customWidth="1"/>
    <col min="6" max="6" width="10.125" style="129" customWidth="1"/>
    <col min="7" max="7" width="13" style="126" customWidth="1"/>
    <col min="8" max="9" width="12.625" style="126"/>
    <col min="10" max="16384" width="9" style="126"/>
  </cols>
  <sheetData>
    <row r="1" ht="18.75" customHeight="1" spans="1:7">
      <c r="A1" s="130" t="s">
        <v>33</v>
      </c>
      <c r="B1" s="130"/>
      <c r="C1" s="130"/>
      <c r="D1" s="130"/>
      <c r="E1" s="130"/>
      <c r="F1" s="130"/>
      <c r="G1" s="130"/>
    </row>
    <row r="2" ht="14.25" spans="1:7">
      <c r="A2" s="3" t="s">
        <v>12</v>
      </c>
      <c r="B2" s="77"/>
      <c r="C2" s="77"/>
      <c r="D2" s="77"/>
      <c r="E2" s="77"/>
      <c r="F2" s="77"/>
      <c r="G2" s="77"/>
    </row>
    <row r="3" ht="14.25" spans="1:7">
      <c r="A3" s="77" t="s">
        <v>34</v>
      </c>
      <c r="B3" s="77"/>
      <c r="C3" s="77"/>
      <c r="D3" s="77"/>
      <c r="E3" s="77"/>
      <c r="F3" s="77"/>
      <c r="G3" s="77"/>
    </row>
    <row r="4" ht="16.5" spans="1:7">
      <c r="A4" s="131"/>
      <c r="B4" s="132"/>
      <c r="C4" s="133"/>
      <c r="D4" s="133"/>
      <c r="E4" s="134"/>
      <c r="F4" s="135"/>
      <c r="G4" s="132"/>
    </row>
    <row r="5" ht="14.25" spans="1:7">
      <c r="A5" s="136" t="s">
        <v>35</v>
      </c>
      <c r="B5" s="137" t="s">
        <v>36</v>
      </c>
      <c r="C5" s="137" t="s">
        <v>37</v>
      </c>
      <c r="D5" s="137" t="s">
        <v>38</v>
      </c>
      <c r="E5" s="138" t="s">
        <v>39</v>
      </c>
      <c r="F5" s="139" t="s">
        <v>40</v>
      </c>
      <c r="G5" s="140" t="s">
        <v>41</v>
      </c>
    </row>
    <row r="6" ht="14.25" spans="1:7">
      <c r="A6" s="141"/>
      <c r="B6" s="142"/>
      <c r="C6" s="142"/>
      <c r="D6" s="142"/>
      <c r="E6" s="143"/>
      <c r="F6" s="144"/>
      <c r="G6" s="145"/>
    </row>
    <row r="7" s="125" customFormat="1" ht="26.1" customHeight="1" spans="1:7">
      <c r="A7" s="146" t="s">
        <v>42</v>
      </c>
      <c r="B7" s="147" t="s">
        <v>43</v>
      </c>
      <c r="C7" s="148"/>
      <c r="D7" s="149"/>
      <c r="E7" s="150"/>
      <c r="F7" s="151"/>
      <c r="G7" s="152"/>
    </row>
    <row r="8" s="125" customFormat="1" ht="26.1" customHeight="1" spans="1:7">
      <c r="A8" s="146" t="s">
        <v>44</v>
      </c>
      <c r="B8" s="147" t="s">
        <v>45</v>
      </c>
      <c r="C8" s="153" t="s">
        <v>46</v>
      </c>
      <c r="D8" s="151">
        <f>SUM(D9,D17,D32,D40,D48,D56)</f>
        <v>330</v>
      </c>
      <c r="E8" s="154"/>
      <c r="F8" s="151"/>
      <c r="G8" s="155"/>
    </row>
    <row r="9" ht="26.1" customHeight="1" outlineLevel="1" spans="1:7">
      <c r="A9" s="156">
        <v>1</v>
      </c>
      <c r="B9" s="157" t="s">
        <v>47</v>
      </c>
      <c r="C9" s="158" t="s">
        <v>48</v>
      </c>
      <c r="D9" s="159">
        <f>D10</f>
        <v>20</v>
      </c>
      <c r="E9" s="160"/>
      <c r="F9" s="161"/>
      <c r="G9" s="162"/>
    </row>
    <row r="10" ht="26.1" customHeight="1" outlineLevel="1" spans="1:7">
      <c r="A10" s="156">
        <v>1.1</v>
      </c>
      <c r="B10" s="157" t="s">
        <v>49</v>
      </c>
      <c r="C10" s="158" t="s">
        <v>48</v>
      </c>
      <c r="D10" s="159">
        <v>20</v>
      </c>
      <c r="E10" s="160"/>
      <c r="F10" s="161"/>
      <c r="G10" s="162"/>
    </row>
    <row r="11" ht="26.1" customHeight="1" outlineLevel="1" spans="1:7">
      <c r="A11" s="156"/>
      <c r="B11" s="163" t="s">
        <v>50</v>
      </c>
      <c r="C11" s="164" t="s">
        <v>51</v>
      </c>
      <c r="D11" s="165">
        <f>D10*3.1415926*1.4*1.4*1.4*0.6</f>
        <v>103.4463611328</v>
      </c>
      <c r="E11" s="166"/>
      <c r="F11" s="161"/>
      <c r="G11" s="162"/>
    </row>
    <row r="12" ht="26.1" customHeight="1" outlineLevel="1" spans="1:7">
      <c r="A12" s="156"/>
      <c r="B12" s="163" t="s">
        <v>52</v>
      </c>
      <c r="C12" s="164" t="s">
        <v>51</v>
      </c>
      <c r="D12" s="165">
        <f>D10*3.1415926*1.4*1.4*1.4*0.4</f>
        <v>68.9642407552</v>
      </c>
      <c r="E12" s="166"/>
      <c r="F12" s="161"/>
      <c r="G12" s="162"/>
    </row>
    <row r="13" ht="26.1" customHeight="1" outlineLevel="1" spans="1:7">
      <c r="A13" s="156"/>
      <c r="B13" s="163" t="s">
        <v>53</v>
      </c>
      <c r="C13" s="164" t="s">
        <v>54</v>
      </c>
      <c r="D13" s="165">
        <f>D10*3.1415926*2*1.2*1.2</f>
        <v>180.95573376</v>
      </c>
      <c r="E13" s="166"/>
      <c r="F13" s="161"/>
      <c r="G13" s="162"/>
    </row>
    <row r="14" ht="26.1" customHeight="1" outlineLevel="1" spans="1:7">
      <c r="A14" s="156"/>
      <c r="B14" s="163" t="s">
        <v>55</v>
      </c>
      <c r="C14" s="164" t="s">
        <v>51</v>
      </c>
      <c r="D14" s="165">
        <f>D10*3.1415926*((1.4^2-1.2^2)*1.4+1.2^2*0.2+(1.6^2-1.4^2)*0.2)</f>
        <v>71.376983872</v>
      </c>
      <c r="E14" s="166"/>
      <c r="F14" s="161"/>
      <c r="G14" s="167"/>
    </row>
    <row r="15" ht="26.1" customHeight="1" outlineLevel="1" spans="1:7">
      <c r="A15" s="156"/>
      <c r="B15" s="163" t="s">
        <v>56</v>
      </c>
      <c r="C15" s="164" t="s">
        <v>57</v>
      </c>
      <c r="D15" s="165">
        <f>D10*44</f>
        <v>880</v>
      </c>
      <c r="E15" s="166"/>
      <c r="F15" s="161"/>
      <c r="G15" s="168"/>
    </row>
    <row r="16" ht="26.1" customHeight="1" outlineLevel="1" spans="1:7">
      <c r="A16" s="156"/>
      <c r="B16" s="157"/>
      <c r="C16" s="158"/>
      <c r="D16" s="159"/>
      <c r="E16" s="169"/>
      <c r="F16" s="170"/>
      <c r="G16" s="168"/>
    </row>
    <row r="17" ht="26.1" customHeight="1" outlineLevel="1" spans="1:7">
      <c r="A17" s="156">
        <v>2</v>
      </c>
      <c r="B17" s="157" t="s">
        <v>58</v>
      </c>
      <c r="C17" s="158" t="s">
        <v>48</v>
      </c>
      <c r="D17" s="159">
        <f>D18+D25</f>
        <v>50</v>
      </c>
      <c r="E17" s="160"/>
      <c r="F17" s="161"/>
      <c r="G17" s="171"/>
    </row>
    <row r="18" ht="26.1" customHeight="1" outlineLevel="1" spans="1:7">
      <c r="A18" s="156">
        <v>2.1</v>
      </c>
      <c r="B18" s="157" t="s">
        <v>59</v>
      </c>
      <c r="C18" s="158" t="s">
        <v>48</v>
      </c>
      <c r="D18" s="159">
        <v>30</v>
      </c>
      <c r="E18" s="160"/>
      <c r="F18" s="161"/>
      <c r="G18" s="167"/>
    </row>
    <row r="19" ht="26.1" customHeight="1" outlineLevel="1" spans="1:7">
      <c r="A19" s="156"/>
      <c r="B19" s="163" t="s">
        <v>50</v>
      </c>
      <c r="C19" s="164" t="s">
        <v>51</v>
      </c>
      <c r="D19" s="165">
        <f>D18*3.1415926*1.4*1.4*1.4*0.6</f>
        <v>155.1695416992</v>
      </c>
      <c r="E19" s="166"/>
      <c r="F19" s="161"/>
      <c r="G19" s="167"/>
    </row>
    <row r="20" ht="26.1" customHeight="1" outlineLevel="1" spans="1:7">
      <c r="A20" s="156"/>
      <c r="B20" s="163" t="s">
        <v>52</v>
      </c>
      <c r="C20" s="164" t="s">
        <v>51</v>
      </c>
      <c r="D20" s="165">
        <f>D18*3.1415926*1.4*1.4*1.4*0.4</f>
        <v>103.4463611328</v>
      </c>
      <c r="E20" s="166"/>
      <c r="F20" s="161"/>
      <c r="G20" s="168"/>
    </row>
    <row r="21" ht="26.1" customHeight="1" outlineLevel="1" spans="1:7">
      <c r="A21" s="156"/>
      <c r="B21" s="163" t="s">
        <v>53</v>
      </c>
      <c r="C21" s="164" t="s">
        <v>54</v>
      </c>
      <c r="D21" s="165">
        <f>D18*3.1415926*2*1.2*1.2</f>
        <v>271.43360064</v>
      </c>
      <c r="E21" s="166"/>
      <c r="F21" s="161"/>
      <c r="G21" s="168"/>
    </row>
    <row r="22" ht="26.1" customHeight="1" outlineLevel="1" spans="1:7">
      <c r="A22" s="156"/>
      <c r="B22" s="163" t="s">
        <v>55</v>
      </c>
      <c r="C22" s="164" t="s">
        <v>51</v>
      </c>
      <c r="D22" s="165">
        <f>D18*3.1415926*((1.4^2-1.2^2)*1.4+1.2^2*0.2+(1.6^2-1.4^2)*0.2)</f>
        <v>107.065475808</v>
      </c>
      <c r="E22" s="166"/>
      <c r="F22" s="161"/>
      <c r="G22" s="168"/>
    </row>
    <row r="23" ht="26.1" customHeight="1" outlineLevel="1" spans="1:7">
      <c r="A23" s="156"/>
      <c r="B23" s="163" t="s">
        <v>56</v>
      </c>
      <c r="C23" s="164" t="s">
        <v>57</v>
      </c>
      <c r="D23" s="165">
        <f>D18*44</f>
        <v>1320</v>
      </c>
      <c r="E23" s="166"/>
      <c r="F23" s="161"/>
      <c r="G23" s="168"/>
    </row>
    <row r="24" ht="26.1" customHeight="1" outlineLevel="1" spans="1:7">
      <c r="A24" s="156"/>
      <c r="B24" s="157"/>
      <c r="C24" s="158"/>
      <c r="D24" s="159"/>
      <c r="E24" s="169"/>
      <c r="F24" s="170"/>
      <c r="G24" s="168"/>
    </row>
    <row r="25" ht="26.1" customHeight="1" outlineLevel="1" spans="1:7">
      <c r="A25" s="156">
        <v>2.2</v>
      </c>
      <c r="B25" s="157" t="s">
        <v>60</v>
      </c>
      <c r="C25" s="158" t="s">
        <v>48</v>
      </c>
      <c r="D25" s="159">
        <v>20</v>
      </c>
      <c r="E25" s="160"/>
      <c r="F25" s="161"/>
      <c r="G25" s="168"/>
    </row>
    <row r="26" ht="26.1" customHeight="1" outlineLevel="1" spans="1:7">
      <c r="A26" s="156"/>
      <c r="B26" s="163" t="s">
        <v>50</v>
      </c>
      <c r="C26" s="164" t="s">
        <v>51</v>
      </c>
      <c r="D26" s="165">
        <f>D25*3.1415926*1.4*1.4*1.4*0.6</f>
        <v>103.4463611328</v>
      </c>
      <c r="E26" s="166"/>
      <c r="F26" s="161"/>
      <c r="G26" s="168"/>
    </row>
    <row r="27" ht="26.1" customHeight="1" outlineLevel="1" spans="1:7">
      <c r="A27" s="156"/>
      <c r="B27" s="163" t="s">
        <v>52</v>
      </c>
      <c r="C27" s="164" t="s">
        <v>51</v>
      </c>
      <c r="D27" s="165">
        <f>D25*3.1415926*1.4*1.4*1.4*0.4</f>
        <v>68.9642407552</v>
      </c>
      <c r="E27" s="166"/>
      <c r="F27" s="161"/>
      <c r="G27" s="168"/>
    </row>
    <row r="28" ht="26.1" customHeight="1" outlineLevel="1" spans="1:7">
      <c r="A28" s="156"/>
      <c r="B28" s="163" t="s">
        <v>53</v>
      </c>
      <c r="C28" s="164" t="s">
        <v>54</v>
      </c>
      <c r="D28" s="165">
        <f>D25*3.1415926*2*1.2*1.2</f>
        <v>180.95573376</v>
      </c>
      <c r="E28" s="166"/>
      <c r="F28" s="161"/>
      <c r="G28" s="167"/>
    </row>
    <row r="29" ht="26.1" customHeight="1" outlineLevel="1" spans="1:7">
      <c r="A29" s="156"/>
      <c r="B29" s="163" t="s">
        <v>55</v>
      </c>
      <c r="C29" s="164" t="s">
        <v>51</v>
      </c>
      <c r="D29" s="165">
        <f>D25*3.1415926*((1.4^2-1.2^2)*1.4+1.2^2*0.2+(1.6^2-1.4^2)*0.2)</f>
        <v>71.376983872</v>
      </c>
      <c r="E29" s="166"/>
      <c r="F29" s="161"/>
      <c r="G29" s="168"/>
    </row>
    <row r="30" ht="26.1" customHeight="1" outlineLevel="1" spans="1:7">
      <c r="A30" s="156"/>
      <c r="B30" s="163" t="s">
        <v>56</v>
      </c>
      <c r="C30" s="164" t="s">
        <v>57</v>
      </c>
      <c r="D30" s="165">
        <f>D25*44</f>
        <v>880</v>
      </c>
      <c r="E30" s="166"/>
      <c r="F30" s="161"/>
      <c r="G30" s="168"/>
    </row>
    <row r="31" ht="26.1" customHeight="1" outlineLevel="1" spans="1:7">
      <c r="A31" s="156"/>
      <c r="B31" s="157"/>
      <c r="C31" s="142"/>
      <c r="D31" s="159"/>
      <c r="E31" s="169"/>
      <c r="F31" s="170"/>
      <c r="G31" s="168"/>
    </row>
    <row r="32" ht="26.1" customHeight="1" outlineLevel="1" spans="1:7">
      <c r="A32" s="156">
        <v>3</v>
      </c>
      <c r="B32" s="157" t="s">
        <v>61</v>
      </c>
      <c r="C32" s="158" t="s">
        <v>48</v>
      </c>
      <c r="D32" s="159">
        <f>D33</f>
        <v>80</v>
      </c>
      <c r="E32" s="160"/>
      <c r="F32" s="161"/>
      <c r="G32" s="168"/>
    </row>
    <row r="33" ht="26.1" customHeight="1" outlineLevel="1" spans="1:7">
      <c r="A33" s="156">
        <v>3.1</v>
      </c>
      <c r="B33" s="157" t="s">
        <v>62</v>
      </c>
      <c r="C33" s="158" t="s">
        <v>48</v>
      </c>
      <c r="D33" s="159">
        <v>80</v>
      </c>
      <c r="E33" s="160"/>
      <c r="F33" s="161"/>
      <c r="G33" s="168"/>
    </row>
    <row r="34" ht="26.1" customHeight="1" outlineLevel="1" spans="1:7">
      <c r="A34" s="156"/>
      <c r="B34" s="163" t="s">
        <v>50</v>
      </c>
      <c r="C34" s="164" t="s">
        <v>51</v>
      </c>
      <c r="D34" s="165">
        <f>D33*3.1415926*1.4*1.4*1.4*0.6</f>
        <v>413.7854445312</v>
      </c>
      <c r="E34" s="166"/>
      <c r="F34" s="161"/>
      <c r="G34" s="168"/>
    </row>
    <row r="35" ht="26.1" customHeight="1" outlineLevel="1" spans="1:7">
      <c r="A35" s="156"/>
      <c r="B35" s="163" t="s">
        <v>52</v>
      </c>
      <c r="C35" s="164" t="s">
        <v>51</v>
      </c>
      <c r="D35" s="165">
        <f>D33*3.1415926*1.4*1.4*1.4*0.4</f>
        <v>275.8569630208</v>
      </c>
      <c r="E35" s="166"/>
      <c r="F35" s="161"/>
      <c r="G35" s="168"/>
    </row>
    <row r="36" ht="26.1" customHeight="1" outlineLevel="1" spans="1:7">
      <c r="A36" s="156"/>
      <c r="B36" s="163" t="s">
        <v>53</v>
      </c>
      <c r="C36" s="164" t="s">
        <v>54</v>
      </c>
      <c r="D36" s="165">
        <f>D33*3.1415926*2*1.2*1.2</f>
        <v>723.82293504</v>
      </c>
      <c r="E36" s="166"/>
      <c r="F36" s="161"/>
      <c r="G36" s="168"/>
    </row>
    <row r="37" ht="26.1" customHeight="1" outlineLevel="1" spans="1:7">
      <c r="A37" s="156"/>
      <c r="B37" s="163" t="s">
        <v>55</v>
      </c>
      <c r="C37" s="164" t="s">
        <v>51</v>
      </c>
      <c r="D37" s="165">
        <f>D33*3.1415926*((1.4^2-1.2^2)*1.4+1.2^2*0.2+(1.6^2-1.4^2)*0.2)</f>
        <v>285.507935488</v>
      </c>
      <c r="E37" s="166"/>
      <c r="F37" s="161"/>
      <c r="G37" s="168"/>
    </row>
    <row r="38" ht="26.1" customHeight="1" outlineLevel="1" spans="1:7">
      <c r="A38" s="156"/>
      <c r="B38" s="163" t="s">
        <v>56</v>
      </c>
      <c r="C38" s="164" t="s">
        <v>57</v>
      </c>
      <c r="D38" s="165">
        <f>D33*44</f>
        <v>3520</v>
      </c>
      <c r="E38" s="166"/>
      <c r="F38" s="161"/>
      <c r="G38" s="168"/>
    </row>
    <row r="39" ht="26.1" customHeight="1" outlineLevel="1" spans="1:7">
      <c r="A39" s="156"/>
      <c r="B39" s="157"/>
      <c r="C39" s="158"/>
      <c r="D39" s="159"/>
      <c r="E39" s="169"/>
      <c r="F39" s="170"/>
      <c r="G39" s="172"/>
    </row>
    <row r="40" ht="26.1" customHeight="1" outlineLevel="1" spans="1:7">
      <c r="A40" s="156">
        <v>4</v>
      </c>
      <c r="B40" s="157" t="s">
        <v>63</v>
      </c>
      <c r="C40" s="158" t="s">
        <v>48</v>
      </c>
      <c r="D40" s="159">
        <f>D41</f>
        <v>50</v>
      </c>
      <c r="E40" s="160"/>
      <c r="F40" s="161"/>
      <c r="G40" s="172"/>
    </row>
    <row r="41" ht="26.1" customHeight="1" outlineLevel="1" spans="1:7">
      <c r="A41" s="156">
        <v>4.1</v>
      </c>
      <c r="B41" s="157" t="s">
        <v>64</v>
      </c>
      <c r="C41" s="158" t="s">
        <v>48</v>
      </c>
      <c r="D41" s="159">
        <v>50</v>
      </c>
      <c r="E41" s="160"/>
      <c r="F41" s="161"/>
      <c r="G41" s="168"/>
    </row>
    <row r="42" ht="26.1" customHeight="1" outlineLevel="1" spans="1:7">
      <c r="A42" s="156"/>
      <c r="B42" s="163" t="s">
        <v>50</v>
      </c>
      <c r="C42" s="164" t="s">
        <v>51</v>
      </c>
      <c r="D42" s="165">
        <f>D41*3.1415926*1.4*1.4*1.4*0.6</f>
        <v>258.615902832</v>
      </c>
      <c r="E42" s="166"/>
      <c r="F42" s="161"/>
      <c r="G42" s="167"/>
    </row>
    <row r="43" ht="26.1" customHeight="1" outlineLevel="1" spans="1:7">
      <c r="A43" s="156"/>
      <c r="B43" s="163" t="s">
        <v>52</v>
      </c>
      <c r="C43" s="164" t="s">
        <v>51</v>
      </c>
      <c r="D43" s="165">
        <f>D41*3.1415926*1.4*1.4*1.4*0.4</f>
        <v>172.410601888</v>
      </c>
      <c r="E43" s="166"/>
      <c r="F43" s="161"/>
      <c r="G43" s="167"/>
    </row>
    <row r="44" ht="26.1" customHeight="1" outlineLevel="1" spans="1:7">
      <c r="A44" s="156"/>
      <c r="B44" s="163" t="s">
        <v>53</v>
      </c>
      <c r="C44" s="164" t="s">
        <v>54</v>
      </c>
      <c r="D44" s="165">
        <f>D41*3.1415926*2*1.2*1.2</f>
        <v>452.3893344</v>
      </c>
      <c r="E44" s="166"/>
      <c r="F44" s="161"/>
      <c r="G44" s="167"/>
    </row>
    <row r="45" ht="26.1" customHeight="1" outlineLevel="1" spans="1:7">
      <c r="A45" s="156"/>
      <c r="B45" s="163" t="s">
        <v>55</v>
      </c>
      <c r="C45" s="164" t="s">
        <v>51</v>
      </c>
      <c r="D45" s="165">
        <f>D41*3.1415926*((1.4^2-1.2^2)*1.4+1.2^2*0.2+(1.6^2-1.4^2)*0.2)</f>
        <v>178.44245968</v>
      </c>
      <c r="E45" s="166"/>
      <c r="F45" s="161"/>
      <c r="G45" s="167"/>
    </row>
    <row r="46" ht="26.1" customHeight="1" outlineLevel="1" spans="1:7">
      <c r="A46" s="156"/>
      <c r="B46" s="163" t="s">
        <v>56</v>
      </c>
      <c r="C46" s="164" t="s">
        <v>57</v>
      </c>
      <c r="D46" s="165">
        <f>D41*44</f>
        <v>2200</v>
      </c>
      <c r="E46" s="166"/>
      <c r="F46" s="161"/>
      <c r="G46" s="168"/>
    </row>
    <row r="47" ht="26.1" customHeight="1" outlineLevel="1" spans="1:7">
      <c r="A47" s="156"/>
      <c r="B47" s="157"/>
      <c r="C47" s="158"/>
      <c r="D47" s="159"/>
      <c r="E47" s="169"/>
      <c r="F47" s="170"/>
      <c r="G47" s="168"/>
    </row>
    <row r="48" ht="26.1" customHeight="1" outlineLevel="1" spans="1:7">
      <c r="A48" s="156">
        <v>5</v>
      </c>
      <c r="B48" s="157" t="s">
        <v>65</v>
      </c>
      <c r="C48" s="158" t="s">
        <v>48</v>
      </c>
      <c r="D48" s="159">
        <f>D49</f>
        <v>80</v>
      </c>
      <c r="E48" s="160"/>
      <c r="F48" s="161"/>
      <c r="G48" s="168"/>
    </row>
    <row r="49" ht="26.1" customHeight="1" outlineLevel="1" spans="1:7">
      <c r="A49" s="156">
        <v>5.1</v>
      </c>
      <c r="B49" s="157" t="s">
        <v>62</v>
      </c>
      <c r="C49" s="158" t="s">
        <v>48</v>
      </c>
      <c r="D49" s="159">
        <v>80</v>
      </c>
      <c r="E49" s="160"/>
      <c r="F49" s="161"/>
      <c r="G49" s="168"/>
    </row>
    <row r="50" ht="26.1" customHeight="1" outlineLevel="1" spans="1:7">
      <c r="A50" s="156"/>
      <c r="B50" s="163" t="s">
        <v>50</v>
      </c>
      <c r="C50" s="164" t="s">
        <v>51</v>
      </c>
      <c r="D50" s="165">
        <f>D49*3.1415926*1.4*1.4*1.4*0.6</f>
        <v>413.7854445312</v>
      </c>
      <c r="E50" s="166"/>
      <c r="F50" s="161"/>
      <c r="G50" s="168"/>
    </row>
    <row r="51" ht="26.1" customHeight="1" outlineLevel="1" spans="1:7">
      <c r="A51" s="156"/>
      <c r="B51" s="163" t="s">
        <v>52</v>
      </c>
      <c r="C51" s="164" t="s">
        <v>51</v>
      </c>
      <c r="D51" s="165">
        <f>D49*3.1415926*1.4*1.4*1.4*0.4</f>
        <v>275.8569630208</v>
      </c>
      <c r="E51" s="166"/>
      <c r="F51" s="161"/>
      <c r="G51" s="168"/>
    </row>
    <row r="52" ht="26.1" customHeight="1" outlineLevel="1" spans="1:7">
      <c r="A52" s="156"/>
      <c r="B52" s="163" t="s">
        <v>53</v>
      </c>
      <c r="C52" s="164" t="s">
        <v>54</v>
      </c>
      <c r="D52" s="165">
        <f>D49*3.1415926*2*1.2*1.2</f>
        <v>723.82293504</v>
      </c>
      <c r="E52" s="166"/>
      <c r="F52" s="161"/>
      <c r="G52" s="168"/>
    </row>
    <row r="53" ht="26.1" customHeight="1" outlineLevel="1" spans="1:7">
      <c r="A53" s="156"/>
      <c r="B53" s="163" t="s">
        <v>55</v>
      </c>
      <c r="C53" s="164" t="s">
        <v>51</v>
      </c>
      <c r="D53" s="165">
        <f>D49*3.1415926*((1.4^2-1.2^2)*1.4+1.2^2*0.2+(1.6^2-1.4^2)*0.2)</f>
        <v>285.507935488</v>
      </c>
      <c r="E53" s="166"/>
      <c r="F53" s="161"/>
      <c r="G53" s="167"/>
    </row>
    <row r="54" ht="26.1" customHeight="1" outlineLevel="1" spans="1:7">
      <c r="A54" s="156"/>
      <c r="B54" s="163" t="s">
        <v>56</v>
      </c>
      <c r="C54" s="164" t="s">
        <v>57</v>
      </c>
      <c r="D54" s="165">
        <f>D49*44</f>
        <v>3520</v>
      </c>
      <c r="E54" s="166"/>
      <c r="F54" s="161"/>
      <c r="G54" s="167"/>
    </row>
    <row r="55" ht="26.1" customHeight="1" outlineLevel="1" spans="1:7">
      <c r="A55" s="156"/>
      <c r="B55" s="157"/>
      <c r="C55" s="158"/>
      <c r="D55" s="159"/>
      <c r="E55" s="169"/>
      <c r="F55" s="170"/>
      <c r="G55" s="167"/>
    </row>
    <row r="56" ht="26.1" customHeight="1" outlineLevel="1" spans="1:7">
      <c r="A56" s="156">
        <v>6</v>
      </c>
      <c r="B56" s="157" t="s">
        <v>66</v>
      </c>
      <c r="C56" s="158" t="s">
        <v>48</v>
      </c>
      <c r="D56" s="159">
        <f>D57</f>
        <v>50</v>
      </c>
      <c r="E56" s="160"/>
      <c r="F56" s="161"/>
      <c r="G56" s="168"/>
    </row>
    <row r="57" ht="26.1" customHeight="1" outlineLevel="1" spans="1:7">
      <c r="A57" s="156">
        <v>6.1</v>
      </c>
      <c r="B57" s="157" t="s">
        <v>67</v>
      </c>
      <c r="C57" s="158" t="s">
        <v>48</v>
      </c>
      <c r="D57" s="159">
        <v>50</v>
      </c>
      <c r="E57" s="160"/>
      <c r="F57" s="161"/>
      <c r="G57" s="168"/>
    </row>
    <row r="58" ht="26.1" customHeight="1" outlineLevel="1" spans="1:7">
      <c r="A58" s="156"/>
      <c r="B58" s="163" t="s">
        <v>50</v>
      </c>
      <c r="C58" s="164" t="s">
        <v>51</v>
      </c>
      <c r="D58" s="165">
        <f>D57*3.1415926*1.4*1.4*1.4*0.6</f>
        <v>258.615902832</v>
      </c>
      <c r="E58" s="166"/>
      <c r="F58" s="161"/>
      <c r="G58" s="168"/>
    </row>
    <row r="59" ht="26.1" customHeight="1" outlineLevel="1" spans="1:7">
      <c r="A59" s="156"/>
      <c r="B59" s="163" t="s">
        <v>52</v>
      </c>
      <c r="C59" s="164" t="s">
        <v>51</v>
      </c>
      <c r="D59" s="165">
        <f>D57*3.1415926*1.4*1.4*1.4*0.4</f>
        <v>172.410601888</v>
      </c>
      <c r="E59" s="166"/>
      <c r="F59" s="161"/>
      <c r="G59" s="168"/>
    </row>
    <row r="60" ht="26.1" customHeight="1" outlineLevel="1" spans="1:7">
      <c r="A60" s="156"/>
      <c r="B60" s="163" t="s">
        <v>53</v>
      </c>
      <c r="C60" s="164" t="s">
        <v>54</v>
      </c>
      <c r="D60" s="165">
        <f>D57*3.1415926*2*1.2*1.2</f>
        <v>452.3893344</v>
      </c>
      <c r="E60" s="166"/>
      <c r="F60" s="161"/>
      <c r="G60" s="167"/>
    </row>
    <row r="61" ht="26.1" customHeight="1" outlineLevel="1" spans="1:7">
      <c r="A61" s="156"/>
      <c r="B61" s="163" t="s">
        <v>55</v>
      </c>
      <c r="C61" s="164" t="s">
        <v>51</v>
      </c>
      <c r="D61" s="165">
        <f>D57*3.1415926*((1.4^2-1.2^2)*1.4+1.2^2*0.2+(1.6^2-1.4^2)*0.2)</f>
        <v>178.44245968</v>
      </c>
      <c r="E61" s="166"/>
      <c r="F61" s="161"/>
      <c r="G61" s="168"/>
    </row>
    <row r="62" ht="26.1" customHeight="1" outlineLevel="1" spans="1:7">
      <c r="A62" s="156"/>
      <c r="B62" s="163" t="s">
        <v>56</v>
      </c>
      <c r="C62" s="164" t="s">
        <v>57</v>
      </c>
      <c r="D62" s="165">
        <f>D57*44</f>
        <v>2200</v>
      </c>
      <c r="E62" s="166"/>
      <c r="F62" s="161"/>
      <c r="G62" s="168"/>
    </row>
    <row r="63" ht="26.1" customHeight="1" outlineLevel="1" spans="1:7">
      <c r="A63" s="156"/>
      <c r="B63" s="157"/>
      <c r="C63" s="158"/>
      <c r="D63" s="159"/>
      <c r="E63" s="169"/>
      <c r="F63" s="170"/>
      <c r="G63" s="172"/>
    </row>
    <row r="64" s="125" customFormat="1" ht="26.1" customHeight="1" spans="1:7">
      <c r="A64" s="173" t="s">
        <v>68</v>
      </c>
      <c r="B64" s="174" t="s">
        <v>69</v>
      </c>
      <c r="C64" s="153" t="s">
        <v>46</v>
      </c>
      <c r="D64" s="175">
        <f>SUM(D65,D101,D109,D117,D125,D133,D154,D183)</f>
        <v>624</v>
      </c>
      <c r="E64" s="176"/>
      <c r="F64" s="175"/>
      <c r="G64" s="177"/>
    </row>
    <row r="65" ht="26.1" customHeight="1" outlineLevel="1" spans="1:7">
      <c r="A65" s="156">
        <v>1</v>
      </c>
      <c r="B65" s="157" t="s">
        <v>70</v>
      </c>
      <c r="C65" s="158" t="s">
        <v>48</v>
      </c>
      <c r="D65" s="159">
        <f>SUM(D66,D73,D80)</f>
        <v>122</v>
      </c>
      <c r="E65" s="160"/>
      <c r="F65" s="161"/>
      <c r="G65" s="168"/>
    </row>
    <row r="66" ht="26.1" customHeight="1" outlineLevel="1" spans="1:7">
      <c r="A66" s="156">
        <v>1.1</v>
      </c>
      <c r="B66" s="157" t="s">
        <v>71</v>
      </c>
      <c r="C66" s="158" t="s">
        <v>48</v>
      </c>
      <c r="D66" s="159">
        <v>110</v>
      </c>
      <c r="E66" s="160"/>
      <c r="F66" s="161"/>
      <c r="G66" s="168"/>
    </row>
    <row r="67" ht="26.1" customHeight="1" outlineLevel="1" spans="1:7">
      <c r="A67" s="156"/>
      <c r="B67" s="163" t="s">
        <v>50</v>
      </c>
      <c r="C67" s="164" t="s">
        <v>51</v>
      </c>
      <c r="D67" s="165">
        <f>D66*3.1415926*1.4*1.4*1.4*0.6</f>
        <v>568.9549862304</v>
      </c>
      <c r="E67" s="166"/>
      <c r="F67" s="161"/>
      <c r="G67" s="168"/>
    </row>
    <row r="68" ht="26.1" customHeight="1" outlineLevel="1" spans="1:7">
      <c r="A68" s="156"/>
      <c r="B68" s="163" t="s">
        <v>52</v>
      </c>
      <c r="C68" s="164" t="s">
        <v>51</v>
      </c>
      <c r="D68" s="165">
        <f>D66*3.1415926*1.4*1.4*1.4*0.4</f>
        <v>379.3033241536</v>
      </c>
      <c r="E68" s="166"/>
      <c r="F68" s="161"/>
      <c r="G68" s="168"/>
    </row>
    <row r="69" ht="26.1" customHeight="1" outlineLevel="1" spans="1:7">
      <c r="A69" s="156"/>
      <c r="B69" s="163" t="s">
        <v>53</v>
      </c>
      <c r="C69" s="164" t="s">
        <v>54</v>
      </c>
      <c r="D69" s="165">
        <f>D66*3.1415926*2*1.2*1.2</f>
        <v>995.25653568</v>
      </c>
      <c r="E69" s="166"/>
      <c r="F69" s="161"/>
      <c r="G69" s="168"/>
    </row>
    <row r="70" ht="26.1" customHeight="1" outlineLevel="1" spans="1:7">
      <c r="A70" s="156"/>
      <c r="B70" s="163" t="s">
        <v>55</v>
      </c>
      <c r="C70" s="164" t="s">
        <v>51</v>
      </c>
      <c r="D70" s="165">
        <f>D66*3.1415926*((1.4^2-1.2^2)*1.4+1.2^2*0.2+(1.6^2-1.4^2)*0.2)</f>
        <v>392.573411296</v>
      </c>
      <c r="E70" s="166"/>
      <c r="F70" s="161"/>
      <c r="G70" s="167"/>
    </row>
    <row r="71" ht="26.1" customHeight="1" outlineLevel="1" spans="1:7">
      <c r="A71" s="156"/>
      <c r="B71" s="163" t="s">
        <v>56</v>
      </c>
      <c r="C71" s="164" t="s">
        <v>57</v>
      </c>
      <c r="D71" s="165">
        <f>D66*44</f>
        <v>4840</v>
      </c>
      <c r="E71" s="166"/>
      <c r="F71" s="161"/>
      <c r="G71" s="168"/>
    </row>
    <row r="72" ht="26.1" customHeight="1" outlineLevel="1" spans="1:7">
      <c r="A72" s="156"/>
      <c r="B72" s="157"/>
      <c r="C72" s="158"/>
      <c r="D72" s="159"/>
      <c r="E72" s="169"/>
      <c r="F72" s="170"/>
      <c r="G72" s="168"/>
    </row>
    <row r="73" ht="26.1" customHeight="1" outlineLevel="1" spans="1:7">
      <c r="A73" s="178" t="s">
        <v>72</v>
      </c>
      <c r="B73" s="157" t="s">
        <v>73</v>
      </c>
      <c r="C73" s="158" t="s">
        <v>48</v>
      </c>
      <c r="D73" s="159">
        <v>10</v>
      </c>
      <c r="E73" s="160"/>
      <c r="F73" s="161"/>
      <c r="G73" s="168"/>
    </row>
    <row r="74" ht="26.1" customHeight="1" outlineLevel="1" spans="1:7">
      <c r="A74" s="156"/>
      <c r="B74" s="163" t="s">
        <v>50</v>
      </c>
      <c r="C74" s="164" t="s">
        <v>51</v>
      </c>
      <c r="D74" s="165">
        <f>D73*3.1415926*1.4*1.4*1.4*0.6</f>
        <v>51.7231805664</v>
      </c>
      <c r="E74" s="166"/>
      <c r="F74" s="161"/>
      <c r="G74" s="168"/>
    </row>
    <row r="75" ht="26.1" customHeight="1" outlineLevel="1" spans="1:7">
      <c r="A75" s="156"/>
      <c r="B75" s="163" t="s">
        <v>52</v>
      </c>
      <c r="C75" s="164" t="s">
        <v>51</v>
      </c>
      <c r="D75" s="165">
        <f>D73*3.1415926*1.4*1.4*1.4*0.4</f>
        <v>34.4821203776</v>
      </c>
      <c r="E75" s="166"/>
      <c r="F75" s="161"/>
      <c r="G75" s="168"/>
    </row>
    <row r="76" ht="26.1" customHeight="1" outlineLevel="1" spans="1:7">
      <c r="A76" s="156"/>
      <c r="B76" s="163" t="s">
        <v>53</v>
      </c>
      <c r="C76" s="164" t="s">
        <v>54</v>
      </c>
      <c r="D76" s="165">
        <f>D73*3.1415926*2*1.2*1.2</f>
        <v>90.47786688</v>
      </c>
      <c r="E76" s="166"/>
      <c r="F76" s="161"/>
      <c r="G76" s="168"/>
    </row>
    <row r="77" ht="26.1" customHeight="1" outlineLevel="1" spans="1:7">
      <c r="A77" s="156"/>
      <c r="B77" s="163" t="s">
        <v>55</v>
      </c>
      <c r="C77" s="164" t="s">
        <v>51</v>
      </c>
      <c r="D77" s="165">
        <f>D73*3.1415926*((1.4^2-1.2^2)*1.4+1.2^2*0.2+(1.6^2-1.4^2)*0.2)</f>
        <v>35.688491936</v>
      </c>
      <c r="E77" s="166"/>
      <c r="F77" s="161"/>
      <c r="G77" s="168"/>
    </row>
    <row r="78" ht="26.1" customHeight="1" outlineLevel="1" spans="1:7">
      <c r="A78" s="156"/>
      <c r="B78" s="163" t="s">
        <v>56</v>
      </c>
      <c r="C78" s="164" t="s">
        <v>57</v>
      </c>
      <c r="D78" s="165">
        <f>D73*44</f>
        <v>440</v>
      </c>
      <c r="E78" s="166"/>
      <c r="F78" s="161"/>
      <c r="G78" s="168"/>
    </row>
    <row r="79" ht="26.1" customHeight="1" outlineLevel="1" spans="1:7">
      <c r="A79" s="156"/>
      <c r="B79" s="157"/>
      <c r="C79" s="142"/>
      <c r="D79" s="159"/>
      <c r="E79" s="169"/>
      <c r="F79" s="170"/>
      <c r="G79" s="168"/>
    </row>
    <row r="80" ht="26.1" customHeight="1" outlineLevel="1" spans="1:7">
      <c r="A80" s="156">
        <v>1.3</v>
      </c>
      <c r="B80" s="157" t="s">
        <v>74</v>
      </c>
      <c r="C80" s="158" t="s">
        <v>48</v>
      </c>
      <c r="D80" s="159">
        <v>2</v>
      </c>
      <c r="E80" s="169"/>
      <c r="F80" s="161"/>
      <c r="G80" s="168"/>
    </row>
    <row r="81" ht="26.1" customHeight="1" outlineLevel="1" spans="1:7">
      <c r="A81" s="156"/>
      <c r="B81" s="179" t="s">
        <v>75</v>
      </c>
      <c r="C81" s="180" t="s">
        <v>76</v>
      </c>
      <c r="D81" s="165">
        <f>D80*3.1415926*3.07^2*2.15*0.4</f>
        <v>50.9278172846728</v>
      </c>
      <c r="E81" s="181"/>
      <c r="F81" s="161"/>
      <c r="G81" s="168"/>
    </row>
    <row r="82" ht="26.1" customHeight="1" outlineLevel="1" spans="1:7">
      <c r="A82" s="156"/>
      <c r="B82" s="179" t="s">
        <v>77</v>
      </c>
      <c r="C82" s="180" t="s">
        <v>76</v>
      </c>
      <c r="D82" s="165">
        <f>D80*3.1415926*3.07^2*2.15*0.6</f>
        <v>76.3917259270092</v>
      </c>
      <c r="E82" s="181"/>
      <c r="F82" s="161"/>
      <c r="G82" s="168"/>
    </row>
    <row r="83" ht="26.1" customHeight="1" outlineLevel="1" spans="1:7">
      <c r="A83" s="156"/>
      <c r="B83" s="179" t="s">
        <v>78</v>
      </c>
      <c r="C83" s="180" t="s">
        <v>79</v>
      </c>
      <c r="D83" s="165">
        <f>D80*(3.1415926*2*2.82*2+2.4*1.8/2)</f>
        <v>75.194329056</v>
      </c>
      <c r="E83" s="181"/>
      <c r="F83" s="161"/>
      <c r="G83" s="168"/>
    </row>
    <row r="84" ht="26.1" customHeight="1" outlineLevel="1" spans="1:7">
      <c r="A84" s="156"/>
      <c r="B84" s="179" t="s">
        <v>80</v>
      </c>
      <c r="C84" s="180" t="s">
        <v>76</v>
      </c>
      <c r="D84" s="165">
        <f>D80*3.1415926*((3.07^2-2.82^2)*2.2+2.82^2*0.15)</f>
        <v>27.849338753072</v>
      </c>
      <c r="E84" s="181"/>
      <c r="F84" s="161"/>
      <c r="G84" s="168"/>
    </row>
    <row r="85" ht="26.1" customHeight="1" outlineLevel="1" spans="1:7">
      <c r="A85" s="156"/>
      <c r="B85" s="179" t="s">
        <v>81</v>
      </c>
      <c r="C85" s="180" t="s">
        <v>76</v>
      </c>
      <c r="D85" s="165">
        <f>D80*3.9*1.8*0.5/2</f>
        <v>3.51</v>
      </c>
      <c r="E85" s="181"/>
      <c r="F85" s="161"/>
      <c r="G85" s="168"/>
    </row>
    <row r="86" ht="26.1" customHeight="1" outlineLevel="1" spans="1:7">
      <c r="A86" s="178"/>
      <c r="B86" s="179" t="s">
        <v>82</v>
      </c>
      <c r="C86" s="180" t="s">
        <v>83</v>
      </c>
      <c r="D86" s="165">
        <f>D80*((496.39+177.95+161.7+205.76)/1000)</f>
        <v>2.0836</v>
      </c>
      <c r="E86" s="181"/>
      <c r="F86" s="161"/>
      <c r="G86" s="168"/>
    </row>
    <row r="87" ht="26.1" customHeight="1" outlineLevel="1" spans="1:7">
      <c r="A87" s="178"/>
      <c r="B87" s="179" t="s">
        <v>84</v>
      </c>
      <c r="C87" s="180" t="s">
        <v>76</v>
      </c>
      <c r="D87" s="165">
        <f>D80*96</f>
        <v>192</v>
      </c>
      <c r="E87" s="181"/>
      <c r="F87" s="161"/>
      <c r="G87" s="168"/>
    </row>
    <row r="88" ht="26.1" customHeight="1" outlineLevel="1" spans="1:7">
      <c r="A88" s="178"/>
      <c r="B88" s="179"/>
      <c r="C88" s="180"/>
      <c r="D88" s="180"/>
      <c r="E88" s="169"/>
      <c r="F88" s="170"/>
      <c r="G88" s="168"/>
    </row>
    <row r="89" ht="26.1" customHeight="1" outlineLevel="1" spans="1:7">
      <c r="A89" s="178" t="s">
        <v>85</v>
      </c>
      <c r="B89" s="179" t="s">
        <v>86</v>
      </c>
      <c r="C89" s="180" t="s">
        <v>87</v>
      </c>
      <c r="D89" s="180">
        <f>D80*15</f>
        <v>30</v>
      </c>
      <c r="E89" s="169"/>
      <c r="F89" s="161"/>
      <c r="G89" s="168"/>
    </row>
    <row r="90" ht="26.1" customHeight="1" outlineLevel="1" spans="1:7">
      <c r="A90" s="178"/>
      <c r="B90" s="179" t="s">
        <v>88</v>
      </c>
      <c r="C90" s="180" t="s">
        <v>76</v>
      </c>
      <c r="D90" s="180">
        <f>D89*0.45*0.3*0.4</f>
        <v>1.62</v>
      </c>
      <c r="E90" s="182"/>
      <c r="F90" s="161"/>
      <c r="G90" s="168"/>
    </row>
    <row r="91" ht="26.1" customHeight="1" outlineLevel="1" spans="1:7">
      <c r="A91" s="178"/>
      <c r="B91" s="179" t="s">
        <v>89</v>
      </c>
      <c r="C91" s="180" t="s">
        <v>76</v>
      </c>
      <c r="D91" s="180">
        <f>D89*0.45*0.3*0.6</f>
        <v>2.43</v>
      </c>
      <c r="E91" s="182"/>
      <c r="F91" s="161"/>
      <c r="G91" s="168"/>
    </row>
    <row r="92" ht="26.1" customHeight="1" outlineLevel="1" spans="1:7">
      <c r="A92" s="178"/>
      <c r="B92" s="179" t="s">
        <v>78</v>
      </c>
      <c r="C92" s="180" t="s">
        <v>79</v>
      </c>
      <c r="D92" s="180">
        <f>D89*(0.2*2+0.3*2)</f>
        <v>30</v>
      </c>
      <c r="E92" s="182"/>
      <c r="F92" s="161"/>
      <c r="G92" s="168"/>
    </row>
    <row r="93" ht="26.1" customHeight="1" outlineLevel="1" spans="1:7">
      <c r="A93" s="178"/>
      <c r="B93" s="179" t="s">
        <v>90</v>
      </c>
      <c r="C93" s="180" t="s">
        <v>76</v>
      </c>
      <c r="D93" s="180">
        <f>D89*0.085</f>
        <v>2.55</v>
      </c>
      <c r="E93" s="182"/>
      <c r="F93" s="161"/>
      <c r="G93" s="168"/>
    </row>
    <row r="94" ht="26.1" customHeight="1" outlineLevel="1" spans="1:7">
      <c r="A94" s="178"/>
      <c r="B94" s="179"/>
      <c r="C94" s="180"/>
      <c r="D94" s="180"/>
      <c r="E94" s="169"/>
      <c r="F94" s="170"/>
      <c r="G94" s="168"/>
    </row>
    <row r="95" ht="26.1" customHeight="1" outlineLevel="1" spans="1:7">
      <c r="A95" s="178" t="s">
        <v>91</v>
      </c>
      <c r="B95" s="179" t="s">
        <v>92</v>
      </c>
      <c r="C95" s="180" t="s">
        <v>93</v>
      </c>
      <c r="D95" s="165">
        <f>D80</f>
        <v>2</v>
      </c>
      <c r="E95" s="169"/>
      <c r="F95" s="161"/>
      <c r="G95" s="168"/>
    </row>
    <row r="96" ht="26.1" customHeight="1" outlineLevel="1" spans="1:7">
      <c r="A96" s="178"/>
      <c r="B96" s="179" t="s">
        <v>94</v>
      </c>
      <c r="C96" s="180" t="s">
        <v>76</v>
      </c>
      <c r="D96" s="180">
        <f>D95*0.9*0.9*0.4</f>
        <v>0.648</v>
      </c>
      <c r="E96" s="182"/>
      <c r="F96" s="161"/>
      <c r="G96" s="168"/>
    </row>
    <row r="97" ht="26.1" customHeight="1" outlineLevel="1" spans="1:7">
      <c r="A97" s="178"/>
      <c r="B97" s="179" t="s">
        <v>95</v>
      </c>
      <c r="C97" s="180" t="s">
        <v>76</v>
      </c>
      <c r="D97" s="180">
        <f>D95*0.9*0.9*0.6</f>
        <v>0.972</v>
      </c>
      <c r="E97" s="182"/>
      <c r="F97" s="161"/>
      <c r="G97" s="168"/>
    </row>
    <row r="98" ht="26.1" customHeight="1" outlineLevel="1" spans="1:7">
      <c r="A98" s="178"/>
      <c r="B98" s="179" t="s">
        <v>78</v>
      </c>
      <c r="C98" s="180" t="s">
        <v>79</v>
      </c>
      <c r="D98" s="180">
        <f>D95*(0.6*4)</f>
        <v>4.8</v>
      </c>
      <c r="E98" s="182"/>
      <c r="F98" s="161"/>
      <c r="G98" s="168"/>
    </row>
    <row r="99" ht="26.1" customHeight="1" outlineLevel="1" spans="1:7">
      <c r="A99" s="178"/>
      <c r="B99" s="179" t="s">
        <v>90</v>
      </c>
      <c r="C99" s="180" t="s">
        <v>76</v>
      </c>
      <c r="D99" s="180">
        <f>D95*((0.9*0.9-0.6*0.6)*0.7+0.6*0.6*0.1)</f>
        <v>0.702</v>
      </c>
      <c r="E99" s="182"/>
      <c r="F99" s="161"/>
      <c r="G99" s="168"/>
    </row>
    <row r="100" ht="26.1" customHeight="1" outlineLevel="1" spans="1:7">
      <c r="A100" s="178"/>
      <c r="B100" s="157"/>
      <c r="C100" s="158"/>
      <c r="D100" s="159"/>
      <c r="E100" s="169"/>
      <c r="F100" s="170"/>
      <c r="G100" s="168"/>
    </row>
    <row r="101" ht="26.1" customHeight="1" outlineLevel="1" spans="1:7">
      <c r="A101" s="156">
        <v>2</v>
      </c>
      <c r="B101" s="157" t="s">
        <v>96</v>
      </c>
      <c r="C101" s="158" t="s">
        <v>48</v>
      </c>
      <c r="D101" s="159">
        <f>D102</f>
        <v>220</v>
      </c>
      <c r="E101" s="160"/>
      <c r="F101" s="161"/>
      <c r="G101" s="168"/>
    </row>
    <row r="102" ht="26.1" customHeight="1" outlineLevel="1" spans="1:7">
      <c r="A102" s="156">
        <v>2.1</v>
      </c>
      <c r="B102" s="157" t="s">
        <v>97</v>
      </c>
      <c r="C102" s="158" t="s">
        <v>48</v>
      </c>
      <c r="D102" s="159">
        <v>220</v>
      </c>
      <c r="E102" s="160"/>
      <c r="F102" s="161"/>
      <c r="G102" s="168"/>
    </row>
    <row r="103" ht="26.1" customHeight="1" outlineLevel="1" spans="1:7">
      <c r="A103" s="156"/>
      <c r="B103" s="163" t="s">
        <v>50</v>
      </c>
      <c r="C103" s="164" t="s">
        <v>51</v>
      </c>
      <c r="D103" s="165">
        <f>D102*3.1415926*1.4*1.4*1.4*0.6</f>
        <v>1137.9099724608</v>
      </c>
      <c r="E103" s="166"/>
      <c r="F103" s="161"/>
      <c r="G103" s="168"/>
    </row>
    <row r="104" ht="26.1" customHeight="1" outlineLevel="1" spans="1:7">
      <c r="A104" s="156"/>
      <c r="B104" s="163" t="s">
        <v>52</v>
      </c>
      <c r="C104" s="164" t="s">
        <v>51</v>
      </c>
      <c r="D104" s="165">
        <f>D102*3.1415926*1.4*1.4*1.4*0.4</f>
        <v>758.6066483072</v>
      </c>
      <c r="E104" s="166"/>
      <c r="F104" s="161"/>
      <c r="G104" s="168"/>
    </row>
    <row r="105" ht="26.1" customHeight="1" outlineLevel="1" spans="1:7">
      <c r="A105" s="156"/>
      <c r="B105" s="163" t="s">
        <v>53</v>
      </c>
      <c r="C105" s="164" t="s">
        <v>54</v>
      </c>
      <c r="D105" s="165">
        <f>D102*3.1415926*2*1.2*1.2</f>
        <v>1990.51307136</v>
      </c>
      <c r="E105" s="166"/>
      <c r="F105" s="161"/>
      <c r="G105" s="168"/>
    </row>
    <row r="106" ht="26.1" customHeight="1" outlineLevel="1" spans="1:7">
      <c r="A106" s="156"/>
      <c r="B106" s="163" t="s">
        <v>55</v>
      </c>
      <c r="C106" s="164" t="s">
        <v>51</v>
      </c>
      <c r="D106" s="165">
        <f>D102*3.1415926*((1.4^2-1.2^2)*1.4+1.2^2*0.2+(1.6^2-1.4^2)*0.2)</f>
        <v>785.146822592</v>
      </c>
      <c r="E106" s="166"/>
      <c r="F106" s="161"/>
      <c r="G106" s="168"/>
    </row>
    <row r="107" ht="26.1" customHeight="1" outlineLevel="1" spans="1:7">
      <c r="A107" s="156"/>
      <c r="B107" s="163" t="s">
        <v>56</v>
      </c>
      <c r="C107" s="164" t="s">
        <v>57</v>
      </c>
      <c r="D107" s="165">
        <f>D102*44</f>
        <v>9680</v>
      </c>
      <c r="E107" s="166"/>
      <c r="F107" s="161"/>
      <c r="G107" s="168"/>
    </row>
    <row r="108" ht="26.1" customHeight="1" outlineLevel="1" spans="1:7">
      <c r="A108" s="178"/>
      <c r="B108" s="157"/>
      <c r="C108" s="158"/>
      <c r="D108" s="159"/>
      <c r="E108" s="169"/>
      <c r="F108" s="170"/>
      <c r="G108" s="168"/>
    </row>
    <row r="109" ht="26.1" customHeight="1" outlineLevel="1" spans="1:7">
      <c r="A109" s="178" t="s">
        <v>98</v>
      </c>
      <c r="B109" s="157" t="s">
        <v>99</v>
      </c>
      <c r="C109" s="158" t="s">
        <v>48</v>
      </c>
      <c r="D109" s="159">
        <f>D110</f>
        <v>50</v>
      </c>
      <c r="E109" s="160"/>
      <c r="F109" s="161"/>
      <c r="G109" s="168"/>
    </row>
    <row r="110" ht="26.1" customHeight="1" outlineLevel="1" spans="1:7">
      <c r="A110" s="178" t="s">
        <v>100</v>
      </c>
      <c r="B110" s="157" t="s">
        <v>59</v>
      </c>
      <c r="C110" s="158" t="s">
        <v>48</v>
      </c>
      <c r="D110" s="159">
        <v>50</v>
      </c>
      <c r="E110" s="160"/>
      <c r="F110" s="161"/>
      <c r="G110" s="168"/>
    </row>
    <row r="111" ht="26.1" customHeight="1" outlineLevel="1" spans="1:7">
      <c r="A111" s="178"/>
      <c r="B111" s="163" t="s">
        <v>50</v>
      </c>
      <c r="C111" s="164" t="s">
        <v>51</v>
      </c>
      <c r="D111" s="165">
        <f>D110*3.1415926*1.4*1.4*1.4*0.6</f>
        <v>258.615902832</v>
      </c>
      <c r="E111" s="166"/>
      <c r="F111" s="161"/>
      <c r="G111" s="168"/>
    </row>
    <row r="112" ht="26.1" customHeight="1" outlineLevel="1" spans="1:7">
      <c r="A112" s="178"/>
      <c r="B112" s="163" t="s">
        <v>52</v>
      </c>
      <c r="C112" s="164" t="s">
        <v>51</v>
      </c>
      <c r="D112" s="165">
        <f>D110*3.1415926*1.4*1.4*1.4*0.4</f>
        <v>172.410601888</v>
      </c>
      <c r="E112" s="166"/>
      <c r="F112" s="161"/>
      <c r="G112" s="168"/>
    </row>
    <row r="113" ht="26.1" customHeight="1" outlineLevel="1" spans="1:7">
      <c r="A113" s="178"/>
      <c r="B113" s="163" t="s">
        <v>53</v>
      </c>
      <c r="C113" s="164" t="s">
        <v>54</v>
      </c>
      <c r="D113" s="165">
        <f>D110*3.1415926*2*1.2*1.2</f>
        <v>452.3893344</v>
      </c>
      <c r="E113" s="166"/>
      <c r="F113" s="161"/>
      <c r="G113" s="168"/>
    </row>
    <row r="114" ht="26.1" customHeight="1" outlineLevel="1" spans="1:7">
      <c r="A114" s="156"/>
      <c r="B114" s="163" t="s">
        <v>55</v>
      </c>
      <c r="C114" s="164" t="s">
        <v>51</v>
      </c>
      <c r="D114" s="165">
        <f>D110*3.1415926*((1.4^2-1.2^2)*1.4+1.2^2*0.2+(1.6^2-1.4^2)*0.2)</f>
        <v>178.44245968</v>
      </c>
      <c r="E114" s="166"/>
      <c r="F114" s="161"/>
      <c r="G114" s="168"/>
    </row>
    <row r="115" ht="26.1" customHeight="1" outlineLevel="1" spans="1:7">
      <c r="A115" s="156"/>
      <c r="B115" s="163" t="s">
        <v>56</v>
      </c>
      <c r="C115" s="164" t="s">
        <v>57</v>
      </c>
      <c r="D115" s="165">
        <f>D110*44</f>
        <v>2200</v>
      </c>
      <c r="E115" s="166"/>
      <c r="F115" s="161"/>
      <c r="G115" s="168"/>
    </row>
    <row r="116" ht="26.1" customHeight="1" outlineLevel="1" spans="1:7">
      <c r="A116" s="156"/>
      <c r="B116" s="157"/>
      <c r="C116" s="158"/>
      <c r="D116" s="159"/>
      <c r="E116" s="169"/>
      <c r="F116" s="170"/>
      <c r="G116" s="168"/>
    </row>
    <row r="117" ht="26.1" customHeight="1" outlineLevel="1" spans="1:7">
      <c r="A117" s="178" t="s">
        <v>101</v>
      </c>
      <c r="B117" s="157" t="s">
        <v>102</v>
      </c>
      <c r="C117" s="158" t="s">
        <v>48</v>
      </c>
      <c r="D117" s="159">
        <f>D118</f>
        <v>30</v>
      </c>
      <c r="E117" s="160"/>
      <c r="F117" s="161"/>
      <c r="G117" s="168"/>
    </row>
    <row r="118" ht="26.1" customHeight="1" outlineLevel="1" spans="1:7">
      <c r="A118" s="178" t="s">
        <v>103</v>
      </c>
      <c r="B118" s="157" t="s">
        <v>49</v>
      </c>
      <c r="C118" s="158" t="s">
        <v>48</v>
      </c>
      <c r="D118" s="159">
        <v>30</v>
      </c>
      <c r="E118" s="160"/>
      <c r="F118" s="161"/>
      <c r="G118" s="168"/>
    </row>
    <row r="119" ht="26.1" customHeight="1" outlineLevel="1" spans="1:7">
      <c r="A119" s="178"/>
      <c r="B119" s="163" t="s">
        <v>50</v>
      </c>
      <c r="C119" s="164" t="s">
        <v>51</v>
      </c>
      <c r="D119" s="165">
        <f>D118*3.1415926*1.4*1.4*1.4*0.6</f>
        <v>155.1695416992</v>
      </c>
      <c r="E119" s="166"/>
      <c r="F119" s="161"/>
      <c r="G119" s="168"/>
    </row>
    <row r="120" ht="26.1" customHeight="1" outlineLevel="1" spans="1:7">
      <c r="A120" s="178"/>
      <c r="B120" s="163" t="s">
        <v>52</v>
      </c>
      <c r="C120" s="164" t="s">
        <v>51</v>
      </c>
      <c r="D120" s="165">
        <f>D118*3.1415926*1.4*1.4*1.4*0.4</f>
        <v>103.4463611328</v>
      </c>
      <c r="E120" s="166"/>
      <c r="F120" s="161"/>
      <c r="G120" s="168"/>
    </row>
    <row r="121" ht="26.1" customHeight="1" outlineLevel="1" spans="1:7">
      <c r="A121" s="178"/>
      <c r="B121" s="163" t="s">
        <v>53</v>
      </c>
      <c r="C121" s="164" t="s">
        <v>54</v>
      </c>
      <c r="D121" s="165">
        <f>D118*3.1415926*2*1.2*1.2</f>
        <v>271.43360064</v>
      </c>
      <c r="E121" s="166"/>
      <c r="F121" s="161"/>
      <c r="G121" s="168"/>
    </row>
    <row r="122" ht="26.1" customHeight="1" outlineLevel="1" spans="1:7">
      <c r="A122" s="156"/>
      <c r="B122" s="163" t="s">
        <v>55</v>
      </c>
      <c r="C122" s="164" t="s">
        <v>51</v>
      </c>
      <c r="D122" s="165">
        <f>D118*3.1415926*((1.4^2-1.2^2)*1.4+1.2^2*0.2+(1.6^2-1.4^2)*0.2)</f>
        <v>107.065475808</v>
      </c>
      <c r="E122" s="166"/>
      <c r="F122" s="161"/>
      <c r="G122" s="168"/>
    </row>
    <row r="123" ht="26.1" customHeight="1" outlineLevel="1" spans="1:7">
      <c r="A123" s="156"/>
      <c r="B123" s="163" t="s">
        <v>56</v>
      </c>
      <c r="C123" s="164" t="s">
        <v>57</v>
      </c>
      <c r="D123" s="165">
        <f>D118*44</f>
        <v>1320</v>
      </c>
      <c r="E123" s="166"/>
      <c r="F123" s="161"/>
      <c r="G123" s="168"/>
    </row>
    <row r="124" ht="26.1" customHeight="1" outlineLevel="1" spans="1:7">
      <c r="A124" s="178"/>
      <c r="B124" s="157"/>
      <c r="C124" s="158"/>
      <c r="D124" s="159"/>
      <c r="E124" s="169"/>
      <c r="F124" s="170"/>
      <c r="G124" s="168"/>
    </row>
    <row r="125" ht="26.1" customHeight="1" outlineLevel="1" spans="1:7">
      <c r="A125" s="178" t="s">
        <v>104</v>
      </c>
      <c r="B125" s="157" t="s">
        <v>105</v>
      </c>
      <c r="C125" s="158" t="s">
        <v>48</v>
      </c>
      <c r="D125" s="159">
        <f>D126</f>
        <v>100</v>
      </c>
      <c r="E125" s="160"/>
      <c r="F125" s="161"/>
      <c r="G125" s="168"/>
    </row>
    <row r="126" ht="26.1" customHeight="1" outlineLevel="1" spans="1:7">
      <c r="A126" s="178" t="s">
        <v>106</v>
      </c>
      <c r="B126" s="157" t="s">
        <v>71</v>
      </c>
      <c r="C126" s="158" t="s">
        <v>48</v>
      </c>
      <c r="D126" s="159">
        <v>100</v>
      </c>
      <c r="E126" s="160"/>
      <c r="F126" s="161"/>
      <c r="G126" s="168"/>
    </row>
    <row r="127" ht="26.1" customHeight="1" outlineLevel="1" spans="1:7">
      <c r="A127" s="178"/>
      <c r="B127" s="163" t="s">
        <v>50</v>
      </c>
      <c r="C127" s="164" t="s">
        <v>51</v>
      </c>
      <c r="D127" s="165">
        <f>D126*3.1415926*1.4*1.4*1.4*0.6</f>
        <v>517.231805664</v>
      </c>
      <c r="E127" s="166"/>
      <c r="F127" s="161"/>
      <c r="G127" s="168"/>
    </row>
    <row r="128" ht="26.1" customHeight="1" outlineLevel="1" spans="1:7">
      <c r="A128" s="178"/>
      <c r="B128" s="163" t="s">
        <v>52</v>
      </c>
      <c r="C128" s="164" t="s">
        <v>51</v>
      </c>
      <c r="D128" s="165">
        <f>D126*3.1415926*1.4*1.4*1.4*0.4</f>
        <v>344.821203776</v>
      </c>
      <c r="E128" s="166"/>
      <c r="F128" s="161"/>
      <c r="G128" s="168"/>
    </row>
    <row r="129" ht="26.1" customHeight="1" outlineLevel="1" spans="1:7">
      <c r="A129" s="178"/>
      <c r="B129" s="163" t="s">
        <v>53</v>
      </c>
      <c r="C129" s="164" t="s">
        <v>54</v>
      </c>
      <c r="D129" s="165">
        <f>D126*3.1415926*2*1.2*1.2</f>
        <v>904.7786688</v>
      </c>
      <c r="E129" s="166"/>
      <c r="F129" s="161"/>
      <c r="G129" s="168"/>
    </row>
    <row r="130" ht="26.1" customHeight="1" outlineLevel="1" spans="1:7">
      <c r="A130" s="178"/>
      <c r="B130" s="163" t="s">
        <v>55</v>
      </c>
      <c r="C130" s="164" t="s">
        <v>51</v>
      </c>
      <c r="D130" s="165">
        <f>D126*3.1415926*((1.4^2-1.2^2)*1.4+1.2^2*0.2+(1.6^2-1.4^2)*0.2)</f>
        <v>356.88491936</v>
      </c>
      <c r="E130" s="166"/>
      <c r="F130" s="161"/>
      <c r="G130" s="168"/>
    </row>
    <row r="131" ht="26.1" customHeight="1" outlineLevel="1" spans="1:7">
      <c r="A131" s="178"/>
      <c r="B131" s="163" t="s">
        <v>56</v>
      </c>
      <c r="C131" s="164" t="s">
        <v>57</v>
      </c>
      <c r="D131" s="165">
        <f>D126*44</f>
        <v>4400</v>
      </c>
      <c r="E131" s="166"/>
      <c r="F131" s="161"/>
      <c r="G131" s="168"/>
    </row>
    <row r="132" ht="26.1" customHeight="1" outlineLevel="1" spans="1:7">
      <c r="A132" s="178"/>
      <c r="B132" s="157"/>
      <c r="C132" s="158"/>
      <c r="D132" s="159"/>
      <c r="E132" s="169"/>
      <c r="F132" s="170"/>
      <c r="G132" s="168"/>
    </row>
    <row r="133" ht="26.1" customHeight="1" outlineLevel="1" spans="1:7">
      <c r="A133" s="178" t="s">
        <v>107</v>
      </c>
      <c r="B133" s="157" t="s">
        <v>108</v>
      </c>
      <c r="C133" s="158" t="s">
        <v>48</v>
      </c>
      <c r="D133" s="159">
        <f>D134</f>
        <v>30</v>
      </c>
      <c r="E133" s="169"/>
      <c r="F133" s="161"/>
      <c r="G133" s="168"/>
    </row>
    <row r="134" ht="26.1" customHeight="1" outlineLevel="1" spans="1:7">
      <c r="A134" s="178" t="s">
        <v>109</v>
      </c>
      <c r="B134" s="157" t="s">
        <v>110</v>
      </c>
      <c r="C134" s="158" t="s">
        <v>48</v>
      </c>
      <c r="D134" s="159">
        <v>30</v>
      </c>
      <c r="E134" s="169"/>
      <c r="F134" s="161"/>
      <c r="G134" s="168"/>
    </row>
    <row r="135" ht="26.1" customHeight="1" outlineLevel="1" spans="1:19">
      <c r="A135" s="178"/>
      <c r="B135" s="179" t="s">
        <v>75</v>
      </c>
      <c r="C135" s="180" t="s">
        <v>76</v>
      </c>
      <c r="D135" s="165">
        <f>D134*3.1415926*1.4*1.4*1.4*0.4</f>
        <v>103.4463611328</v>
      </c>
      <c r="E135" s="183"/>
      <c r="F135" s="161"/>
      <c r="G135" s="168"/>
      <c r="S135" s="126">
        <f>194855.92-51440.41</f>
        <v>143415.51</v>
      </c>
    </row>
    <row r="136" ht="26.1" customHeight="1" outlineLevel="1" spans="1:7">
      <c r="A136" s="178"/>
      <c r="B136" s="179" t="s">
        <v>77</v>
      </c>
      <c r="C136" s="180" t="s">
        <v>76</v>
      </c>
      <c r="D136" s="165">
        <f>D134*3.1415926*1.5*1.5*2.2*0.6</f>
        <v>279.91590066</v>
      </c>
      <c r="E136" s="183"/>
      <c r="F136" s="161"/>
      <c r="G136" s="168"/>
    </row>
    <row r="137" ht="26.1" customHeight="1" outlineLevel="1" spans="1:7">
      <c r="A137" s="178"/>
      <c r="B137" s="179" t="s">
        <v>78</v>
      </c>
      <c r="C137" s="180" t="s">
        <v>79</v>
      </c>
      <c r="D137" s="165">
        <f>D134*(3.1415926*2*1.3*1.3+2.4*1.8/2)</f>
        <v>383.35748964</v>
      </c>
      <c r="E137" s="183"/>
      <c r="F137" s="161"/>
      <c r="G137" s="168"/>
    </row>
    <row r="138" ht="26.1" customHeight="1" outlineLevel="1" spans="1:7">
      <c r="A138" s="178"/>
      <c r="B138" s="179" t="s">
        <v>80</v>
      </c>
      <c r="C138" s="180" t="s">
        <v>76</v>
      </c>
      <c r="D138" s="165">
        <f>D134*3.1415926*((1.5^2-1.3^2)*2.2+1.3^2*0.2+(1.7^2-1.5^2)*0.2)</f>
        <v>160.032727044</v>
      </c>
      <c r="E138" s="183"/>
      <c r="F138" s="161"/>
      <c r="G138" s="168"/>
    </row>
    <row r="139" ht="26.1" customHeight="1" outlineLevel="1" spans="1:7">
      <c r="A139" s="178"/>
      <c r="B139" s="179" t="s">
        <v>81</v>
      </c>
      <c r="C139" s="180" t="s">
        <v>76</v>
      </c>
      <c r="D139" s="165">
        <f>D134*3.9*1.8*0.5/2</f>
        <v>52.65</v>
      </c>
      <c r="E139" s="183"/>
      <c r="F139" s="161"/>
      <c r="G139" s="168"/>
    </row>
    <row r="140" ht="26.1" customHeight="1" outlineLevel="1" spans="1:7">
      <c r="A140" s="178"/>
      <c r="B140" s="179" t="s">
        <v>84</v>
      </c>
      <c r="C140" s="180" t="s">
        <v>76</v>
      </c>
      <c r="D140" s="165">
        <f>D134*44</f>
        <v>1320</v>
      </c>
      <c r="E140" s="183"/>
      <c r="F140" s="161"/>
      <c r="G140" s="168"/>
    </row>
    <row r="141" ht="26.1" customHeight="1" outlineLevel="1" spans="1:7">
      <c r="A141" s="178"/>
      <c r="B141" s="157"/>
      <c r="C141" s="158"/>
      <c r="D141" s="159"/>
      <c r="E141" s="169"/>
      <c r="F141" s="170"/>
      <c r="G141" s="168"/>
    </row>
    <row r="142" ht="26.1" customHeight="1" outlineLevel="1" spans="1:7">
      <c r="A142" s="178" t="s">
        <v>111</v>
      </c>
      <c r="B142" s="184" t="s">
        <v>112</v>
      </c>
      <c r="C142" s="180" t="s">
        <v>87</v>
      </c>
      <c r="D142" s="185">
        <f>D134*10</f>
        <v>300</v>
      </c>
      <c r="E142" s="169"/>
      <c r="F142" s="161"/>
      <c r="G142" s="168"/>
    </row>
    <row r="143" ht="26.1" customHeight="1" outlineLevel="1" spans="1:7">
      <c r="A143" s="178"/>
      <c r="B143" s="184" t="s">
        <v>113</v>
      </c>
      <c r="C143" s="180" t="s">
        <v>76</v>
      </c>
      <c r="D143" s="185">
        <f>D142*0.45*0.3*0.4</f>
        <v>16.2</v>
      </c>
      <c r="E143" s="182"/>
      <c r="F143" s="161"/>
      <c r="G143" s="168"/>
    </row>
    <row r="144" ht="26.1" customHeight="1" outlineLevel="1" spans="1:7">
      <c r="A144" s="178"/>
      <c r="B144" s="184" t="s">
        <v>114</v>
      </c>
      <c r="C144" s="180" t="s">
        <v>76</v>
      </c>
      <c r="D144" s="185">
        <f>D142*0.45*0.3*0.6</f>
        <v>24.3</v>
      </c>
      <c r="E144" s="182"/>
      <c r="F144" s="161"/>
      <c r="G144" s="168"/>
    </row>
    <row r="145" ht="26.1" customHeight="1" outlineLevel="1" spans="1:7">
      <c r="A145" s="178"/>
      <c r="B145" s="184" t="s">
        <v>115</v>
      </c>
      <c r="C145" s="180" t="s">
        <v>79</v>
      </c>
      <c r="D145" s="185">
        <f>D142*(0.2*2+0.3*2)</f>
        <v>300</v>
      </c>
      <c r="E145" s="182"/>
      <c r="F145" s="161"/>
      <c r="G145" s="168"/>
    </row>
    <row r="146" ht="26.1" customHeight="1" outlineLevel="1" spans="1:7">
      <c r="A146" s="178"/>
      <c r="B146" s="184" t="s">
        <v>116</v>
      </c>
      <c r="C146" s="180" t="s">
        <v>76</v>
      </c>
      <c r="D146" s="185">
        <f>D142*0.085</f>
        <v>25.5</v>
      </c>
      <c r="E146" s="182"/>
      <c r="F146" s="161"/>
      <c r="G146" s="168"/>
    </row>
    <row r="147" ht="26.1" customHeight="1" outlineLevel="1" spans="1:7">
      <c r="A147" s="178"/>
      <c r="B147" s="184"/>
      <c r="C147" s="180"/>
      <c r="D147" s="185"/>
      <c r="E147" s="169"/>
      <c r="F147" s="170"/>
      <c r="G147" s="168"/>
    </row>
    <row r="148" ht="26.1" customHeight="1" outlineLevel="1" spans="1:7">
      <c r="A148" s="178" t="s">
        <v>117</v>
      </c>
      <c r="B148" s="184" t="s">
        <v>118</v>
      </c>
      <c r="C148" s="180" t="s">
        <v>93</v>
      </c>
      <c r="D148" s="185">
        <f>D134*1</f>
        <v>30</v>
      </c>
      <c r="E148" s="169"/>
      <c r="F148" s="161"/>
      <c r="G148" s="168"/>
    </row>
    <row r="149" ht="26.1" customHeight="1" outlineLevel="1" spans="1:7">
      <c r="A149" s="178"/>
      <c r="B149" s="184" t="s">
        <v>119</v>
      </c>
      <c r="C149" s="180" t="s">
        <v>76</v>
      </c>
      <c r="D149" s="185">
        <f>D148*0.9*0.9*0.4</f>
        <v>9.72</v>
      </c>
      <c r="E149" s="182"/>
      <c r="F149" s="161"/>
      <c r="G149" s="168"/>
    </row>
    <row r="150" ht="26.1" customHeight="1" outlineLevel="1" spans="1:7">
      <c r="A150" s="178"/>
      <c r="B150" s="184" t="s">
        <v>120</v>
      </c>
      <c r="C150" s="180" t="s">
        <v>76</v>
      </c>
      <c r="D150" s="185">
        <f>D148*0.9*0.9*0.6</f>
        <v>14.58</v>
      </c>
      <c r="E150" s="182"/>
      <c r="F150" s="161"/>
      <c r="G150" s="168"/>
    </row>
    <row r="151" ht="26.1" customHeight="1" outlineLevel="1" spans="1:7">
      <c r="A151" s="178"/>
      <c r="B151" s="184" t="s">
        <v>115</v>
      </c>
      <c r="C151" s="180" t="s">
        <v>79</v>
      </c>
      <c r="D151" s="185">
        <f>D148*(0.6*4)</f>
        <v>72</v>
      </c>
      <c r="E151" s="182"/>
      <c r="F151" s="161"/>
      <c r="G151" s="168"/>
    </row>
    <row r="152" ht="26.1" customHeight="1" outlineLevel="1" spans="1:7">
      <c r="A152" s="178"/>
      <c r="B152" s="184" t="s">
        <v>116</v>
      </c>
      <c r="C152" s="180" t="s">
        <v>76</v>
      </c>
      <c r="D152" s="185">
        <f>D148*((0.9*0.9-0.6*0.6)*0.7+0.6*0.6*0.1)</f>
        <v>10.53</v>
      </c>
      <c r="E152" s="182"/>
      <c r="F152" s="161"/>
      <c r="G152" s="168"/>
    </row>
    <row r="153" ht="26.1" customHeight="1" outlineLevel="1" spans="1:7">
      <c r="A153" s="178"/>
      <c r="B153" s="157"/>
      <c r="C153" s="158"/>
      <c r="D153" s="159"/>
      <c r="E153" s="169"/>
      <c r="F153" s="170"/>
      <c r="G153" s="168"/>
    </row>
    <row r="154" ht="26.1" customHeight="1" outlineLevel="1" spans="1:7">
      <c r="A154" s="178" t="s">
        <v>121</v>
      </c>
      <c r="B154" s="157" t="s">
        <v>122</v>
      </c>
      <c r="C154" s="158" t="s">
        <v>48</v>
      </c>
      <c r="D154" s="159">
        <f>SUM(D155,D162)</f>
        <v>22</v>
      </c>
      <c r="E154" s="160"/>
      <c r="F154" s="161"/>
      <c r="G154" s="168"/>
    </row>
    <row r="155" ht="26.1" customHeight="1" outlineLevel="1" spans="1:7">
      <c r="A155" s="178" t="s">
        <v>123</v>
      </c>
      <c r="B155" s="157" t="s">
        <v>124</v>
      </c>
      <c r="C155" s="158" t="s">
        <v>48</v>
      </c>
      <c r="D155" s="159">
        <v>20</v>
      </c>
      <c r="E155" s="160"/>
      <c r="F155" s="161"/>
      <c r="G155" s="168"/>
    </row>
    <row r="156" ht="26.1" customHeight="1" outlineLevel="1" spans="1:7">
      <c r="A156" s="178"/>
      <c r="B156" s="163" t="s">
        <v>50</v>
      </c>
      <c r="C156" s="164" t="s">
        <v>51</v>
      </c>
      <c r="D156" s="165">
        <f>D155*3.1415926*1.4*1.4*1.4*0.6</f>
        <v>103.4463611328</v>
      </c>
      <c r="E156" s="166"/>
      <c r="F156" s="161"/>
      <c r="G156" s="168"/>
    </row>
    <row r="157" ht="26.1" customHeight="1" outlineLevel="1" spans="1:7">
      <c r="A157" s="178"/>
      <c r="B157" s="163" t="s">
        <v>52</v>
      </c>
      <c r="C157" s="164" t="s">
        <v>51</v>
      </c>
      <c r="D157" s="165">
        <f>D155*3.1415926*1.4*1.4*1.4*0.4</f>
        <v>68.9642407552</v>
      </c>
      <c r="E157" s="166"/>
      <c r="F157" s="161"/>
      <c r="G157" s="168"/>
    </row>
    <row r="158" ht="26.1" customHeight="1" outlineLevel="1" spans="1:7">
      <c r="A158" s="178"/>
      <c r="B158" s="163" t="s">
        <v>53</v>
      </c>
      <c r="C158" s="164" t="s">
        <v>54</v>
      </c>
      <c r="D158" s="165">
        <f>D155*3.1415926*2*1.2*1.2</f>
        <v>180.95573376</v>
      </c>
      <c r="E158" s="166"/>
      <c r="F158" s="161"/>
      <c r="G158" s="168"/>
    </row>
    <row r="159" ht="26.1" customHeight="1" outlineLevel="1" spans="1:7">
      <c r="A159" s="178"/>
      <c r="B159" s="163" t="s">
        <v>55</v>
      </c>
      <c r="C159" s="164" t="s">
        <v>51</v>
      </c>
      <c r="D159" s="165">
        <f>D155*3.1415926*((1.4^2-1.2^2)*1.4+1.2^2*0.2+(1.6^2-1.4^2)*0.2)</f>
        <v>71.376983872</v>
      </c>
      <c r="E159" s="166"/>
      <c r="F159" s="161"/>
      <c r="G159" s="168"/>
    </row>
    <row r="160" ht="26.1" customHeight="1" outlineLevel="1" spans="1:7">
      <c r="A160" s="178"/>
      <c r="B160" s="163" t="s">
        <v>56</v>
      </c>
      <c r="C160" s="164" t="s">
        <v>57</v>
      </c>
      <c r="D160" s="165">
        <f>D155*44</f>
        <v>880</v>
      </c>
      <c r="E160" s="166"/>
      <c r="F160" s="161"/>
      <c r="G160" s="168"/>
    </row>
    <row r="161" ht="26.1" customHeight="1" outlineLevel="1" spans="1:7">
      <c r="A161" s="178"/>
      <c r="B161" s="157"/>
      <c r="C161" s="158"/>
      <c r="D161" s="159"/>
      <c r="E161" s="169"/>
      <c r="F161" s="170"/>
      <c r="G161" s="168"/>
    </row>
    <row r="162" ht="26.1" customHeight="1" outlineLevel="1" spans="1:7">
      <c r="A162" s="156">
        <v>7.2</v>
      </c>
      <c r="B162" s="157" t="s">
        <v>74</v>
      </c>
      <c r="C162" s="158" t="s">
        <v>48</v>
      </c>
      <c r="D162" s="159">
        <v>2</v>
      </c>
      <c r="E162" s="169"/>
      <c r="F162" s="170"/>
      <c r="G162" s="168"/>
    </row>
    <row r="163" ht="26.1" customHeight="1" outlineLevel="1" spans="1:7">
      <c r="A163" s="156"/>
      <c r="B163" s="179" t="s">
        <v>75</v>
      </c>
      <c r="C163" s="180" t="s">
        <v>76</v>
      </c>
      <c r="D163" s="165">
        <f>D162*3.1415926*3.07^2*2.15*0.4</f>
        <v>50.9278172846728</v>
      </c>
      <c r="E163" s="182"/>
      <c r="F163" s="161"/>
      <c r="G163" s="168"/>
    </row>
    <row r="164" ht="26.1" customHeight="1" outlineLevel="1" spans="1:7">
      <c r="A164" s="156"/>
      <c r="B164" s="179" t="s">
        <v>77</v>
      </c>
      <c r="C164" s="180" t="s">
        <v>76</v>
      </c>
      <c r="D164" s="165">
        <f>D162*3.1415926*3.07^2*2.15*0.6</f>
        <v>76.3917259270092</v>
      </c>
      <c r="E164" s="182"/>
      <c r="F164" s="161"/>
      <c r="G164" s="168"/>
    </row>
    <row r="165" ht="26.1" customHeight="1" outlineLevel="1" spans="1:7">
      <c r="A165" s="156"/>
      <c r="B165" s="179" t="s">
        <v>78</v>
      </c>
      <c r="C165" s="180" t="s">
        <v>79</v>
      </c>
      <c r="D165" s="165">
        <f>D162*(3.1415926*2*2.82*2+2.4*1.8/2)</f>
        <v>75.194329056</v>
      </c>
      <c r="E165" s="182"/>
      <c r="F165" s="161"/>
      <c r="G165" s="168"/>
    </row>
    <row r="166" ht="26.1" customHeight="1" outlineLevel="1" spans="1:7">
      <c r="A166" s="156"/>
      <c r="B166" s="179" t="s">
        <v>80</v>
      </c>
      <c r="C166" s="180" t="s">
        <v>76</v>
      </c>
      <c r="D166" s="165">
        <f>D162*3.1415926*((3.07^2-2.82^2)*2.2+2.82^2*0.15)</f>
        <v>27.849338753072</v>
      </c>
      <c r="E166" s="182"/>
      <c r="F166" s="161"/>
      <c r="G166" s="168"/>
    </row>
    <row r="167" ht="26.1" customHeight="1" outlineLevel="1" spans="1:7">
      <c r="A167" s="156"/>
      <c r="B167" s="179" t="s">
        <v>81</v>
      </c>
      <c r="C167" s="180" t="s">
        <v>76</v>
      </c>
      <c r="D167" s="165">
        <f>D162*3.9*1.8*0.5/2</f>
        <v>3.51</v>
      </c>
      <c r="E167" s="182"/>
      <c r="F167" s="161"/>
      <c r="G167" s="168"/>
    </row>
    <row r="168" ht="26.1" customHeight="1" outlineLevel="1" spans="1:7">
      <c r="A168" s="178"/>
      <c r="B168" s="179" t="s">
        <v>82</v>
      </c>
      <c r="C168" s="180" t="s">
        <v>83</v>
      </c>
      <c r="D168" s="165">
        <f>D162*((496.39+177.95+161.7+205.76)/1000)</f>
        <v>2.0836</v>
      </c>
      <c r="E168" s="182"/>
      <c r="F168" s="161"/>
      <c r="G168" s="168"/>
    </row>
    <row r="169" ht="26.1" customHeight="1" outlineLevel="1" spans="1:7">
      <c r="A169" s="178"/>
      <c r="B169" s="179" t="s">
        <v>84</v>
      </c>
      <c r="C169" s="180" t="s">
        <v>76</v>
      </c>
      <c r="D169" s="165">
        <f>D162*96</f>
        <v>192</v>
      </c>
      <c r="E169" s="182"/>
      <c r="F169" s="161"/>
      <c r="G169" s="168"/>
    </row>
    <row r="170" ht="26.1" customHeight="1" outlineLevel="1" spans="1:7">
      <c r="A170" s="178"/>
      <c r="B170" s="179"/>
      <c r="C170" s="180"/>
      <c r="D170" s="180"/>
      <c r="E170" s="169"/>
      <c r="F170" s="170"/>
      <c r="G170" s="168"/>
    </row>
    <row r="171" ht="26.1" customHeight="1" outlineLevel="1" spans="1:7">
      <c r="A171" s="178" t="s">
        <v>125</v>
      </c>
      <c r="B171" s="179" t="s">
        <v>86</v>
      </c>
      <c r="C171" s="180" t="s">
        <v>87</v>
      </c>
      <c r="D171" s="180">
        <f>D162*15</f>
        <v>30</v>
      </c>
      <c r="E171" s="169"/>
      <c r="F171" s="161"/>
      <c r="G171" s="168"/>
    </row>
    <row r="172" ht="26.1" customHeight="1" outlineLevel="1" spans="1:7">
      <c r="A172" s="178"/>
      <c r="B172" s="179" t="s">
        <v>88</v>
      </c>
      <c r="C172" s="180" t="s">
        <v>76</v>
      </c>
      <c r="D172" s="180">
        <f>D171*0.45*0.3*0.4</f>
        <v>1.62</v>
      </c>
      <c r="E172" s="182"/>
      <c r="F172" s="161"/>
      <c r="G172" s="168"/>
    </row>
    <row r="173" ht="26.1" customHeight="1" outlineLevel="1" spans="1:7">
      <c r="A173" s="178"/>
      <c r="B173" s="179" t="s">
        <v>89</v>
      </c>
      <c r="C173" s="180" t="s">
        <v>76</v>
      </c>
      <c r="D173" s="180">
        <f>D171*0.45*0.3*0.6</f>
        <v>2.43</v>
      </c>
      <c r="E173" s="182"/>
      <c r="F173" s="161"/>
      <c r="G173" s="168"/>
    </row>
    <row r="174" ht="26.1" customHeight="1" outlineLevel="1" spans="1:7">
      <c r="A174" s="178"/>
      <c r="B174" s="179" t="s">
        <v>78</v>
      </c>
      <c r="C174" s="180" t="s">
        <v>79</v>
      </c>
      <c r="D174" s="180">
        <f>D171*(0.2*2+0.3*2)</f>
        <v>30</v>
      </c>
      <c r="E174" s="182"/>
      <c r="F174" s="161"/>
      <c r="G174" s="168"/>
    </row>
    <row r="175" ht="26.1" customHeight="1" outlineLevel="1" spans="1:7">
      <c r="A175" s="178"/>
      <c r="B175" s="179" t="s">
        <v>90</v>
      </c>
      <c r="C175" s="180" t="s">
        <v>76</v>
      </c>
      <c r="D175" s="180">
        <f>D171*0.085</f>
        <v>2.55</v>
      </c>
      <c r="E175" s="182"/>
      <c r="F175" s="161"/>
      <c r="G175" s="168"/>
    </row>
    <row r="176" ht="26.1" customHeight="1" outlineLevel="1" spans="1:7">
      <c r="A176" s="178"/>
      <c r="B176" s="179"/>
      <c r="C176" s="180"/>
      <c r="D176" s="180"/>
      <c r="E176" s="169"/>
      <c r="F176" s="170"/>
      <c r="G176" s="168"/>
    </row>
    <row r="177" ht="26.1" customHeight="1" outlineLevel="1" spans="1:7">
      <c r="A177" s="178" t="s">
        <v>126</v>
      </c>
      <c r="B177" s="179" t="s">
        <v>92</v>
      </c>
      <c r="C177" s="180" t="s">
        <v>93</v>
      </c>
      <c r="D177" s="165">
        <f>D162</f>
        <v>2</v>
      </c>
      <c r="E177" s="169"/>
      <c r="F177" s="161"/>
      <c r="G177" s="168"/>
    </row>
    <row r="178" ht="26.1" customHeight="1" outlineLevel="1" spans="1:7">
      <c r="A178" s="178"/>
      <c r="B178" s="179" t="s">
        <v>94</v>
      </c>
      <c r="C178" s="180" t="s">
        <v>76</v>
      </c>
      <c r="D178" s="180">
        <f>D177*0.9*0.9*0.4</f>
        <v>0.648</v>
      </c>
      <c r="E178" s="182"/>
      <c r="F178" s="161"/>
      <c r="G178" s="168"/>
    </row>
    <row r="179" ht="26.1" customHeight="1" outlineLevel="1" spans="1:7">
      <c r="A179" s="178"/>
      <c r="B179" s="179" t="s">
        <v>95</v>
      </c>
      <c r="C179" s="180" t="s">
        <v>76</v>
      </c>
      <c r="D179" s="180">
        <f>D177*0.9*0.9*0.6</f>
        <v>0.972</v>
      </c>
      <c r="E179" s="182"/>
      <c r="F179" s="161"/>
      <c r="G179" s="168"/>
    </row>
    <row r="180" ht="26.1" customHeight="1" outlineLevel="1" spans="1:7">
      <c r="A180" s="178"/>
      <c r="B180" s="179" t="s">
        <v>78</v>
      </c>
      <c r="C180" s="180" t="s">
        <v>79</v>
      </c>
      <c r="D180" s="180">
        <f>D177*(0.6*4)</f>
        <v>4.8</v>
      </c>
      <c r="E180" s="182"/>
      <c r="F180" s="161"/>
      <c r="G180" s="168"/>
    </row>
    <row r="181" ht="26.1" customHeight="1" outlineLevel="1" spans="1:7">
      <c r="A181" s="178"/>
      <c r="B181" s="179" t="s">
        <v>90</v>
      </c>
      <c r="C181" s="180" t="s">
        <v>76</v>
      </c>
      <c r="D181" s="180">
        <f>D177*((0.9*0.9-0.6*0.6)*0.7+0.6*0.6*0.1)</f>
        <v>0.702</v>
      </c>
      <c r="E181" s="182"/>
      <c r="F181" s="161"/>
      <c r="G181" s="168"/>
    </row>
    <row r="182" ht="26.1" customHeight="1" outlineLevel="1" spans="1:7">
      <c r="A182" s="178"/>
      <c r="B182" s="157"/>
      <c r="C182" s="158"/>
      <c r="D182" s="159"/>
      <c r="E182" s="169"/>
      <c r="F182" s="170"/>
      <c r="G182" s="168"/>
    </row>
    <row r="183" ht="26.1" customHeight="1" outlineLevel="1" spans="1:7">
      <c r="A183" s="178" t="s">
        <v>127</v>
      </c>
      <c r="B183" s="157" t="s">
        <v>128</v>
      </c>
      <c r="C183" s="158" t="s">
        <v>48</v>
      </c>
      <c r="D183" s="159">
        <f>D184</f>
        <v>50</v>
      </c>
      <c r="E183" s="169"/>
      <c r="F183" s="161"/>
      <c r="G183" s="168"/>
    </row>
    <row r="184" ht="26.1" customHeight="1" outlineLevel="1" spans="1:7">
      <c r="A184" s="178" t="s">
        <v>129</v>
      </c>
      <c r="B184" s="157" t="s">
        <v>130</v>
      </c>
      <c r="C184" s="158" t="s">
        <v>48</v>
      </c>
      <c r="D184" s="159">
        <v>50</v>
      </c>
      <c r="E184" s="169"/>
      <c r="F184" s="161"/>
      <c r="G184" s="168"/>
    </row>
    <row r="185" ht="26.1" customHeight="1" outlineLevel="1" spans="1:7">
      <c r="A185" s="178"/>
      <c r="B185" s="179" t="s">
        <v>75</v>
      </c>
      <c r="C185" s="180" t="s">
        <v>76</v>
      </c>
      <c r="D185" s="165">
        <f>D184*3.1415926*1.4*1.4*1.4*0.4</f>
        <v>172.410601888</v>
      </c>
      <c r="E185" s="183"/>
      <c r="F185" s="161"/>
      <c r="G185" s="168"/>
    </row>
    <row r="186" ht="26.1" customHeight="1" outlineLevel="1" spans="1:7">
      <c r="A186" s="178"/>
      <c r="B186" s="179" t="s">
        <v>77</v>
      </c>
      <c r="C186" s="180" t="s">
        <v>76</v>
      </c>
      <c r="D186" s="165">
        <f>D184*3.1415926*1.5*1.5*2.2*0.6</f>
        <v>466.5265011</v>
      </c>
      <c r="E186" s="183"/>
      <c r="F186" s="161"/>
      <c r="G186" s="168"/>
    </row>
    <row r="187" ht="26.1" customHeight="1" outlineLevel="1" spans="1:7">
      <c r="A187" s="178"/>
      <c r="B187" s="179" t="s">
        <v>78</v>
      </c>
      <c r="C187" s="180" t="s">
        <v>79</v>
      </c>
      <c r="D187" s="165">
        <f>D184*(3.1415926*2*1.3*1.3+2.4*1.8/2)</f>
        <v>638.9291494</v>
      </c>
      <c r="E187" s="183"/>
      <c r="F187" s="161"/>
      <c r="G187" s="168"/>
    </row>
    <row r="188" ht="26.1" customHeight="1" outlineLevel="1" spans="1:7">
      <c r="A188" s="178"/>
      <c r="B188" s="179" t="s">
        <v>80</v>
      </c>
      <c r="C188" s="180" t="s">
        <v>76</v>
      </c>
      <c r="D188" s="165">
        <f>D184*3.1415926*((1.5^2-1.3^2)*2.2+1.3^2*0.2+(1.7^2-1.5^2)*0.2)</f>
        <v>266.72121174</v>
      </c>
      <c r="E188" s="183"/>
      <c r="F188" s="161"/>
      <c r="G188" s="168"/>
    </row>
    <row r="189" ht="26.1" customHeight="1" outlineLevel="1" spans="1:7">
      <c r="A189" s="178"/>
      <c r="B189" s="179" t="s">
        <v>81</v>
      </c>
      <c r="C189" s="180" t="s">
        <v>76</v>
      </c>
      <c r="D189" s="165">
        <f>D184*3.9*1.8*0.5/2</f>
        <v>87.75</v>
      </c>
      <c r="E189" s="183"/>
      <c r="F189" s="161"/>
      <c r="G189" s="168"/>
    </row>
    <row r="190" ht="26.1" customHeight="1" outlineLevel="1" spans="1:7">
      <c r="A190" s="178"/>
      <c r="B190" s="179" t="s">
        <v>84</v>
      </c>
      <c r="C190" s="180" t="s">
        <v>76</v>
      </c>
      <c r="D190" s="165">
        <f>D184*44</f>
        <v>2200</v>
      </c>
      <c r="E190" s="183"/>
      <c r="F190" s="161"/>
      <c r="G190" s="168"/>
    </row>
    <row r="191" ht="26.1" customHeight="1" outlineLevel="1" spans="1:7">
      <c r="A191" s="178"/>
      <c r="B191" s="179"/>
      <c r="C191" s="180"/>
      <c r="D191" s="165"/>
      <c r="E191" s="169"/>
      <c r="F191" s="170"/>
      <c r="G191" s="168"/>
    </row>
    <row r="192" ht="26.1" customHeight="1" outlineLevel="1" spans="1:7">
      <c r="A192" s="178" t="s">
        <v>131</v>
      </c>
      <c r="B192" s="184" t="s">
        <v>112</v>
      </c>
      <c r="C192" s="180" t="s">
        <v>87</v>
      </c>
      <c r="D192" s="185">
        <f>D184*10</f>
        <v>500</v>
      </c>
      <c r="E192" s="169"/>
      <c r="F192" s="161"/>
      <c r="G192" s="168"/>
    </row>
    <row r="193" ht="26.1" customHeight="1" outlineLevel="1" spans="1:7">
      <c r="A193" s="178"/>
      <c r="B193" s="184" t="s">
        <v>113</v>
      </c>
      <c r="C193" s="180" t="s">
        <v>76</v>
      </c>
      <c r="D193" s="185">
        <f>D192*0.45*0.3*0.4</f>
        <v>27</v>
      </c>
      <c r="E193" s="182"/>
      <c r="F193" s="161"/>
      <c r="G193" s="168"/>
    </row>
    <row r="194" ht="26.1" customHeight="1" outlineLevel="1" spans="1:7">
      <c r="A194" s="178"/>
      <c r="B194" s="184" t="s">
        <v>114</v>
      </c>
      <c r="C194" s="180" t="s">
        <v>76</v>
      </c>
      <c r="D194" s="185">
        <f>D192*0.45*0.3*0.6</f>
        <v>40.5</v>
      </c>
      <c r="E194" s="182"/>
      <c r="F194" s="161"/>
      <c r="G194" s="168"/>
    </row>
    <row r="195" ht="26.1" customHeight="1" outlineLevel="1" spans="1:7">
      <c r="A195" s="178"/>
      <c r="B195" s="184" t="s">
        <v>115</v>
      </c>
      <c r="C195" s="180" t="s">
        <v>79</v>
      </c>
      <c r="D195" s="185">
        <f>D192*(0.2*2+0.3*2)</f>
        <v>500</v>
      </c>
      <c r="E195" s="182"/>
      <c r="F195" s="161"/>
      <c r="G195" s="168"/>
    </row>
    <row r="196" ht="26.1" customHeight="1" outlineLevel="1" spans="1:7">
      <c r="A196" s="178"/>
      <c r="B196" s="184" t="s">
        <v>116</v>
      </c>
      <c r="C196" s="180" t="s">
        <v>76</v>
      </c>
      <c r="D196" s="185">
        <f>D192*0.085</f>
        <v>42.5</v>
      </c>
      <c r="E196" s="182"/>
      <c r="F196" s="161"/>
      <c r="G196" s="168"/>
    </row>
    <row r="197" ht="26.1" customHeight="1" outlineLevel="1" spans="1:7">
      <c r="A197" s="178"/>
      <c r="B197" s="184"/>
      <c r="C197" s="180"/>
      <c r="D197" s="185"/>
      <c r="E197" s="169"/>
      <c r="F197" s="170"/>
      <c r="G197" s="168"/>
    </row>
    <row r="198" ht="26.1" customHeight="1" outlineLevel="1" spans="1:7">
      <c r="A198" s="178" t="s">
        <v>132</v>
      </c>
      <c r="B198" s="184" t="s">
        <v>118</v>
      </c>
      <c r="C198" s="180" t="s">
        <v>93</v>
      </c>
      <c r="D198" s="185">
        <f>D184*1</f>
        <v>50</v>
      </c>
      <c r="E198" s="169"/>
      <c r="F198" s="161"/>
      <c r="G198" s="168"/>
    </row>
    <row r="199" ht="26.1" customHeight="1" outlineLevel="1" spans="1:7">
      <c r="A199" s="178"/>
      <c r="B199" s="184" t="s">
        <v>119</v>
      </c>
      <c r="C199" s="180" t="s">
        <v>76</v>
      </c>
      <c r="D199" s="185">
        <f>D198*0.9*0.9*0.4</f>
        <v>16.2</v>
      </c>
      <c r="E199" s="182"/>
      <c r="F199" s="161"/>
      <c r="G199" s="168"/>
    </row>
    <row r="200" ht="26.1" customHeight="1" outlineLevel="1" spans="1:7">
      <c r="A200" s="178"/>
      <c r="B200" s="184" t="s">
        <v>120</v>
      </c>
      <c r="C200" s="180" t="s">
        <v>76</v>
      </c>
      <c r="D200" s="185">
        <f>D198*0.9*0.9*0.6</f>
        <v>24.3</v>
      </c>
      <c r="E200" s="182"/>
      <c r="F200" s="161"/>
      <c r="G200" s="168"/>
    </row>
    <row r="201" ht="26.1" customHeight="1" outlineLevel="1" spans="1:7">
      <c r="A201" s="178"/>
      <c r="B201" s="184" t="s">
        <v>115</v>
      </c>
      <c r="C201" s="180" t="s">
        <v>79</v>
      </c>
      <c r="D201" s="185">
        <f>D198*(0.6*4)</f>
        <v>120</v>
      </c>
      <c r="E201" s="182"/>
      <c r="F201" s="161"/>
      <c r="G201" s="168"/>
    </row>
    <row r="202" ht="26.1" customHeight="1" outlineLevel="1" spans="1:7">
      <c r="A202" s="178"/>
      <c r="B202" s="184" t="s">
        <v>116</v>
      </c>
      <c r="C202" s="180" t="s">
        <v>76</v>
      </c>
      <c r="D202" s="185">
        <f>D198*((0.9*0.9-0.6*0.6)*0.7+0.6*0.6*0.1)</f>
        <v>17.55</v>
      </c>
      <c r="E202" s="182"/>
      <c r="F202" s="161"/>
      <c r="G202" s="168"/>
    </row>
    <row r="203" ht="26.1" customHeight="1" outlineLevel="1" spans="1:7">
      <c r="A203" s="178"/>
      <c r="B203" s="184"/>
      <c r="C203" s="180"/>
      <c r="D203" s="185"/>
      <c r="E203" s="186"/>
      <c r="F203" s="161"/>
      <c r="G203" s="168"/>
    </row>
    <row r="204" s="125" customFormat="1" ht="25.5" customHeight="1" spans="1:7">
      <c r="A204" s="187" t="s">
        <v>24</v>
      </c>
      <c r="B204" s="188" t="s">
        <v>133</v>
      </c>
      <c r="C204" s="153" t="s">
        <v>46</v>
      </c>
      <c r="D204" s="151">
        <f>SUM(D205,D213,D221,D229)</f>
        <v>625</v>
      </c>
      <c r="E204" s="154"/>
      <c r="F204" s="151"/>
      <c r="G204" s="155"/>
    </row>
    <row r="205" ht="26.1" customHeight="1" outlineLevel="1" spans="1:7">
      <c r="A205" s="156">
        <v>1</v>
      </c>
      <c r="B205" s="189" t="s">
        <v>134</v>
      </c>
      <c r="C205" s="158" t="s">
        <v>48</v>
      </c>
      <c r="D205" s="159">
        <f>D206</f>
        <v>185</v>
      </c>
      <c r="E205" s="160"/>
      <c r="F205" s="161"/>
      <c r="G205" s="162"/>
    </row>
    <row r="206" ht="26.1" customHeight="1" outlineLevel="1" spans="1:7">
      <c r="A206" s="156">
        <v>1.1</v>
      </c>
      <c r="B206" s="157" t="s">
        <v>97</v>
      </c>
      <c r="C206" s="158" t="s">
        <v>48</v>
      </c>
      <c r="D206" s="159">
        <v>185</v>
      </c>
      <c r="E206" s="160"/>
      <c r="F206" s="161"/>
      <c r="G206" s="162"/>
    </row>
    <row r="207" ht="26.1" customHeight="1" outlineLevel="1" spans="1:7">
      <c r="A207" s="156"/>
      <c r="B207" s="163" t="s">
        <v>50</v>
      </c>
      <c r="C207" s="164" t="s">
        <v>51</v>
      </c>
      <c r="D207" s="165">
        <f>D206*3.1415926*1.4*1.4*1.4*0.6</f>
        <v>956.8788404784</v>
      </c>
      <c r="E207" s="166"/>
      <c r="F207" s="161"/>
      <c r="G207" s="162"/>
    </row>
    <row r="208" ht="26.1" customHeight="1" outlineLevel="1" spans="1:7">
      <c r="A208" s="156"/>
      <c r="B208" s="163" t="s">
        <v>52</v>
      </c>
      <c r="C208" s="164" t="s">
        <v>51</v>
      </c>
      <c r="D208" s="165">
        <f>D206*3.1415926*1.4*1.4*1.4*0.4</f>
        <v>637.9192269856</v>
      </c>
      <c r="E208" s="166"/>
      <c r="F208" s="161"/>
      <c r="G208" s="162"/>
    </row>
    <row r="209" ht="26.1" customHeight="1" outlineLevel="1" spans="1:7">
      <c r="A209" s="156"/>
      <c r="B209" s="163" t="s">
        <v>53</v>
      </c>
      <c r="C209" s="164" t="s">
        <v>54</v>
      </c>
      <c r="D209" s="165">
        <f>D206*3.1415926*2*1.2*1.2</f>
        <v>1673.84053728</v>
      </c>
      <c r="E209" s="166"/>
      <c r="F209" s="161"/>
      <c r="G209" s="162"/>
    </row>
    <row r="210" ht="26.1" customHeight="1" outlineLevel="1" spans="1:7">
      <c r="A210" s="156"/>
      <c r="B210" s="163" t="s">
        <v>55</v>
      </c>
      <c r="C210" s="164" t="s">
        <v>51</v>
      </c>
      <c r="D210" s="165">
        <f>D206*3.1415926*((1.4^2-1.2^2)*1.4+1.2^2*0.2+(1.6^2-1.4^2)*0.2)</f>
        <v>660.237100816</v>
      </c>
      <c r="E210" s="166"/>
      <c r="F210" s="161"/>
      <c r="G210" s="167"/>
    </row>
    <row r="211" ht="26.1" customHeight="1" outlineLevel="1" spans="1:7">
      <c r="A211" s="156"/>
      <c r="B211" s="163" t="s">
        <v>56</v>
      </c>
      <c r="C211" s="164" t="s">
        <v>57</v>
      </c>
      <c r="D211" s="165">
        <f>D206*44</f>
        <v>8140</v>
      </c>
      <c r="E211" s="166"/>
      <c r="F211" s="161"/>
      <c r="G211" s="168"/>
    </row>
    <row r="212" ht="26.1" customHeight="1" outlineLevel="1" spans="1:7">
      <c r="A212" s="156"/>
      <c r="B212" s="157"/>
      <c r="C212" s="158"/>
      <c r="D212" s="159"/>
      <c r="E212" s="169"/>
      <c r="F212" s="170"/>
      <c r="G212" s="168"/>
    </row>
    <row r="213" ht="26.1" customHeight="1" outlineLevel="1" spans="1:7">
      <c r="A213" s="156">
        <v>2</v>
      </c>
      <c r="B213" s="189" t="s">
        <v>135</v>
      </c>
      <c r="C213" s="158" t="s">
        <v>48</v>
      </c>
      <c r="D213" s="159">
        <f>D214</f>
        <v>120</v>
      </c>
      <c r="E213" s="160"/>
      <c r="F213" s="161"/>
      <c r="G213" s="171"/>
    </row>
    <row r="214" ht="26.1" customHeight="1" outlineLevel="1" spans="1:7">
      <c r="A214" s="156">
        <v>2.1</v>
      </c>
      <c r="B214" s="157" t="s">
        <v>71</v>
      </c>
      <c r="C214" s="158" t="s">
        <v>48</v>
      </c>
      <c r="D214" s="159">
        <v>120</v>
      </c>
      <c r="E214" s="160"/>
      <c r="F214" s="161"/>
      <c r="G214" s="167"/>
    </row>
    <row r="215" ht="26.1" customHeight="1" outlineLevel="1" spans="1:7">
      <c r="A215" s="156"/>
      <c r="B215" s="163" t="s">
        <v>50</v>
      </c>
      <c r="C215" s="164" t="s">
        <v>51</v>
      </c>
      <c r="D215" s="165">
        <f>D214*3.1415926*1.4*1.4*1.4*0.6</f>
        <v>620.6781667968</v>
      </c>
      <c r="E215" s="166"/>
      <c r="F215" s="161"/>
      <c r="G215" s="167"/>
    </row>
    <row r="216" ht="26.1" customHeight="1" outlineLevel="1" spans="1:7">
      <c r="A216" s="156"/>
      <c r="B216" s="163" t="s">
        <v>52</v>
      </c>
      <c r="C216" s="164" t="s">
        <v>51</v>
      </c>
      <c r="D216" s="165">
        <f>D214*3.1415926*1.4*1.4*1.4*0.4</f>
        <v>413.7854445312</v>
      </c>
      <c r="E216" s="166"/>
      <c r="F216" s="161"/>
      <c r="G216" s="168"/>
    </row>
    <row r="217" ht="26.1" customHeight="1" outlineLevel="1" spans="1:7">
      <c r="A217" s="156"/>
      <c r="B217" s="163" t="s">
        <v>53</v>
      </c>
      <c r="C217" s="164" t="s">
        <v>54</v>
      </c>
      <c r="D217" s="165">
        <f>D214*3.1415926*2*1.2*1.2</f>
        <v>1085.73440256</v>
      </c>
      <c r="E217" s="166"/>
      <c r="F217" s="161"/>
      <c r="G217" s="168"/>
    </row>
    <row r="218" ht="26.1" customHeight="1" outlineLevel="1" spans="1:7">
      <c r="A218" s="156"/>
      <c r="B218" s="163" t="s">
        <v>55</v>
      </c>
      <c r="C218" s="164" t="s">
        <v>51</v>
      </c>
      <c r="D218" s="165">
        <f>D214*3.1415926*((1.4^2-1.2^2)*1.4+1.2^2*0.2+(1.6^2-1.4^2)*0.2)</f>
        <v>428.261903232</v>
      </c>
      <c r="E218" s="166"/>
      <c r="F218" s="161"/>
      <c r="G218" s="168"/>
    </row>
    <row r="219" ht="26.1" customHeight="1" outlineLevel="1" spans="1:7">
      <c r="A219" s="156"/>
      <c r="B219" s="163" t="s">
        <v>56</v>
      </c>
      <c r="C219" s="164" t="s">
        <v>57</v>
      </c>
      <c r="D219" s="165">
        <f>D214*44</f>
        <v>5280</v>
      </c>
      <c r="E219" s="166"/>
      <c r="F219" s="161"/>
      <c r="G219" s="168"/>
    </row>
    <row r="220" ht="26.1" customHeight="1" outlineLevel="1" spans="1:7">
      <c r="A220" s="156"/>
      <c r="B220" s="157"/>
      <c r="C220" s="158"/>
      <c r="D220" s="159"/>
      <c r="E220" s="169"/>
      <c r="F220" s="170"/>
      <c r="G220" s="168"/>
    </row>
    <row r="221" ht="26.1" customHeight="1" outlineLevel="1" spans="1:7">
      <c r="A221" s="156">
        <v>3</v>
      </c>
      <c r="B221" s="189" t="s">
        <v>136</v>
      </c>
      <c r="C221" s="158" t="s">
        <v>48</v>
      </c>
      <c r="D221" s="159">
        <f>D222</f>
        <v>100</v>
      </c>
      <c r="E221" s="160"/>
      <c r="F221" s="161"/>
      <c r="G221" s="168"/>
    </row>
    <row r="222" ht="26.1" customHeight="1" outlineLevel="1" spans="1:7">
      <c r="A222" s="156">
        <v>3.1</v>
      </c>
      <c r="B222" s="157" t="s">
        <v>62</v>
      </c>
      <c r="C222" s="158" t="s">
        <v>48</v>
      </c>
      <c r="D222" s="159">
        <v>100</v>
      </c>
      <c r="E222" s="160"/>
      <c r="F222" s="161"/>
      <c r="G222" s="168"/>
    </row>
    <row r="223" ht="26.1" customHeight="1" outlineLevel="1" spans="1:7">
      <c r="A223" s="156"/>
      <c r="B223" s="163" t="s">
        <v>50</v>
      </c>
      <c r="C223" s="164" t="s">
        <v>51</v>
      </c>
      <c r="D223" s="165">
        <f>D222*3.1415926*1.4*1.4*1.4*0.6</f>
        <v>517.231805664</v>
      </c>
      <c r="E223" s="166"/>
      <c r="F223" s="161"/>
      <c r="G223" s="168"/>
    </row>
    <row r="224" ht="26.1" customHeight="1" outlineLevel="1" spans="1:7">
      <c r="A224" s="156"/>
      <c r="B224" s="163" t="s">
        <v>52</v>
      </c>
      <c r="C224" s="164" t="s">
        <v>51</v>
      </c>
      <c r="D224" s="165">
        <f>D222*3.1415926*1.4*1.4*1.4*0.4</f>
        <v>344.821203776</v>
      </c>
      <c r="E224" s="166"/>
      <c r="F224" s="161"/>
      <c r="G224" s="168"/>
    </row>
    <row r="225" ht="26.1" customHeight="1" outlineLevel="1" spans="1:7">
      <c r="A225" s="156"/>
      <c r="B225" s="163" t="s">
        <v>53</v>
      </c>
      <c r="C225" s="164" t="s">
        <v>54</v>
      </c>
      <c r="D225" s="165">
        <f>D222*3.1415926*2*1.2*1.2</f>
        <v>904.7786688</v>
      </c>
      <c r="E225" s="166"/>
      <c r="F225" s="161"/>
      <c r="G225" s="168"/>
    </row>
    <row r="226" ht="26.1" customHeight="1" outlineLevel="1" spans="1:7">
      <c r="A226" s="156"/>
      <c r="B226" s="163" t="s">
        <v>55</v>
      </c>
      <c r="C226" s="164" t="s">
        <v>51</v>
      </c>
      <c r="D226" s="165">
        <f>D222*3.1415926*((1.4^2-1.2^2)*1.4+1.2^2*0.2+(1.6^2-1.4^2)*0.2)</f>
        <v>356.88491936</v>
      </c>
      <c r="E226" s="166"/>
      <c r="F226" s="161"/>
      <c r="G226" s="168"/>
    </row>
    <row r="227" ht="26.1" customHeight="1" outlineLevel="1" spans="1:7">
      <c r="A227" s="156"/>
      <c r="B227" s="163" t="s">
        <v>56</v>
      </c>
      <c r="C227" s="164" t="s">
        <v>57</v>
      </c>
      <c r="D227" s="165">
        <f>D222*44</f>
        <v>4400</v>
      </c>
      <c r="E227" s="166"/>
      <c r="F227" s="161"/>
      <c r="G227" s="168"/>
    </row>
    <row r="228" ht="26.1" customHeight="1" outlineLevel="1" spans="1:7">
      <c r="A228" s="156"/>
      <c r="B228" s="157"/>
      <c r="C228" s="158"/>
      <c r="D228" s="159"/>
      <c r="E228" s="169"/>
      <c r="F228" s="170"/>
      <c r="G228" s="172"/>
    </row>
    <row r="229" ht="26.1" customHeight="1" outlineLevel="1" spans="1:7">
      <c r="A229" s="156">
        <v>4</v>
      </c>
      <c r="B229" s="189" t="s">
        <v>137</v>
      </c>
      <c r="C229" s="158" t="s">
        <v>48</v>
      </c>
      <c r="D229" s="159">
        <f>D230</f>
        <v>220</v>
      </c>
      <c r="E229" s="160"/>
      <c r="F229" s="161"/>
      <c r="G229" s="172"/>
    </row>
    <row r="230" ht="26.1" customHeight="1" outlineLevel="1" spans="1:7">
      <c r="A230" s="156">
        <v>4.1</v>
      </c>
      <c r="B230" s="157" t="s">
        <v>138</v>
      </c>
      <c r="C230" s="158" t="s">
        <v>48</v>
      </c>
      <c r="D230" s="159">
        <v>220</v>
      </c>
      <c r="E230" s="160"/>
      <c r="F230" s="161"/>
      <c r="G230" s="168"/>
    </row>
    <row r="231" ht="26.1" customHeight="1" outlineLevel="1" spans="1:7">
      <c r="A231" s="156"/>
      <c r="B231" s="163" t="s">
        <v>50</v>
      </c>
      <c r="C231" s="164" t="s">
        <v>51</v>
      </c>
      <c r="D231" s="165">
        <f>D230*3.1415926*1.4*1.4*1.4*0.6</f>
        <v>1137.9099724608</v>
      </c>
      <c r="E231" s="166"/>
      <c r="F231" s="161"/>
      <c r="G231" s="167"/>
    </row>
    <row r="232" ht="26.1" customHeight="1" outlineLevel="1" spans="1:7">
      <c r="A232" s="156"/>
      <c r="B232" s="163" t="s">
        <v>52</v>
      </c>
      <c r="C232" s="164" t="s">
        <v>51</v>
      </c>
      <c r="D232" s="165">
        <f>D230*3.1415926*1.4*1.4*1.4*0.4</f>
        <v>758.6066483072</v>
      </c>
      <c r="E232" s="166"/>
      <c r="F232" s="161"/>
      <c r="G232" s="167"/>
    </row>
    <row r="233" ht="26.1" customHeight="1" outlineLevel="1" spans="1:7">
      <c r="A233" s="156"/>
      <c r="B233" s="163" t="s">
        <v>53</v>
      </c>
      <c r="C233" s="164" t="s">
        <v>54</v>
      </c>
      <c r="D233" s="165">
        <f>D230*3.1415926*2*1.2*1.2</f>
        <v>1990.51307136</v>
      </c>
      <c r="E233" s="166"/>
      <c r="F233" s="161"/>
      <c r="G233" s="167"/>
    </row>
    <row r="234" ht="26.1" customHeight="1" outlineLevel="1" spans="1:7">
      <c r="A234" s="156"/>
      <c r="B234" s="163" t="s">
        <v>55</v>
      </c>
      <c r="C234" s="164" t="s">
        <v>51</v>
      </c>
      <c r="D234" s="165">
        <f>D230*3.1415926*((1.4^2-1.2^2)*1.4+1.2^2*0.2+(1.6^2-1.4^2)*0.2)</f>
        <v>785.146822592</v>
      </c>
      <c r="E234" s="166"/>
      <c r="F234" s="161"/>
      <c r="G234" s="167"/>
    </row>
    <row r="235" ht="26.1" customHeight="1" outlineLevel="1" spans="1:7">
      <c r="A235" s="156"/>
      <c r="B235" s="163" t="s">
        <v>56</v>
      </c>
      <c r="C235" s="164" t="s">
        <v>57</v>
      </c>
      <c r="D235" s="165">
        <f>D230*44</f>
        <v>9680</v>
      </c>
      <c r="E235" s="166"/>
      <c r="F235" s="161"/>
      <c r="G235" s="168"/>
    </row>
    <row r="236" ht="26.1" customHeight="1" outlineLevel="1" spans="1:7">
      <c r="A236" s="156"/>
      <c r="B236" s="157"/>
      <c r="C236" s="158"/>
      <c r="D236" s="159"/>
      <c r="E236" s="169"/>
      <c r="F236" s="170"/>
      <c r="G236" s="168"/>
    </row>
    <row r="237" s="125" customFormat="1" ht="26.1" customHeight="1" spans="1:7">
      <c r="A237" s="190" t="s">
        <v>139</v>
      </c>
      <c r="B237" s="191" t="s">
        <v>140</v>
      </c>
      <c r="C237" s="153" t="s">
        <v>46</v>
      </c>
      <c r="D237" s="175">
        <f>SUM(D238,D246,D267,D288,D310,D339,D347,)</f>
        <v>137</v>
      </c>
      <c r="E237" s="176"/>
      <c r="F237" s="175"/>
      <c r="G237" s="177"/>
    </row>
    <row r="238" ht="26.1" customHeight="1" outlineLevel="1" spans="1:7">
      <c r="A238" s="156">
        <v>1</v>
      </c>
      <c r="B238" s="189" t="s">
        <v>141</v>
      </c>
      <c r="C238" s="158" t="s">
        <v>48</v>
      </c>
      <c r="D238" s="159">
        <f>D239</f>
        <v>10</v>
      </c>
      <c r="E238" s="160"/>
      <c r="F238" s="161"/>
      <c r="G238" s="168"/>
    </row>
    <row r="239" ht="26.1" customHeight="1" outlineLevel="1" spans="1:7">
      <c r="A239" s="156">
        <v>1.1</v>
      </c>
      <c r="B239" s="157" t="s">
        <v>71</v>
      </c>
      <c r="C239" s="158" t="s">
        <v>48</v>
      </c>
      <c r="D239" s="159">
        <v>10</v>
      </c>
      <c r="E239" s="160"/>
      <c r="F239" s="161"/>
      <c r="G239" s="168"/>
    </row>
    <row r="240" ht="26.1" customHeight="1" outlineLevel="1" spans="1:7">
      <c r="A240" s="156"/>
      <c r="B240" s="163" t="s">
        <v>50</v>
      </c>
      <c r="C240" s="164" t="s">
        <v>51</v>
      </c>
      <c r="D240" s="165">
        <f>D239*3.1415926*1.4*1.4*1.4*0.6</f>
        <v>51.7231805664</v>
      </c>
      <c r="E240" s="166"/>
      <c r="F240" s="161"/>
      <c r="G240" s="168"/>
    </row>
    <row r="241" ht="26.1" customHeight="1" outlineLevel="1" spans="1:7">
      <c r="A241" s="156"/>
      <c r="B241" s="163" t="s">
        <v>52</v>
      </c>
      <c r="C241" s="164" t="s">
        <v>51</v>
      </c>
      <c r="D241" s="165">
        <f>D239*3.1415926*1.4*1.4*1.4*0.4</f>
        <v>34.4821203776</v>
      </c>
      <c r="E241" s="166"/>
      <c r="F241" s="161"/>
      <c r="G241" s="168"/>
    </row>
    <row r="242" ht="26.1" customHeight="1" outlineLevel="1" spans="1:7">
      <c r="A242" s="156"/>
      <c r="B242" s="163" t="s">
        <v>53</v>
      </c>
      <c r="C242" s="164" t="s">
        <v>54</v>
      </c>
      <c r="D242" s="165">
        <f>D239*3.1415926*2*1.2*1.2</f>
        <v>90.47786688</v>
      </c>
      <c r="E242" s="166"/>
      <c r="F242" s="161"/>
      <c r="G242" s="168"/>
    </row>
    <row r="243" ht="26.1" customHeight="1" outlineLevel="1" spans="1:7">
      <c r="A243" s="156"/>
      <c r="B243" s="163" t="s">
        <v>55</v>
      </c>
      <c r="C243" s="164" t="s">
        <v>51</v>
      </c>
      <c r="D243" s="165">
        <f>D239*3.1415926*((1.4^2-1.2^2)*1.4+1.2^2*0.2+(1.6^2-1.4^2)*0.2)</f>
        <v>35.688491936</v>
      </c>
      <c r="E243" s="166"/>
      <c r="F243" s="161"/>
      <c r="G243" s="167"/>
    </row>
    <row r="244" ht="26.1" customHeight="1" outlineLevel="1" spans="1:7">
      <c r="A244" s="156"/>
      <c r="B244" s="163" t="s">
        <v>56</v>
      </c>
      <c r="C244" s="164" t="s">
        <v>57</v>
      </c>
      <c r="D244" s="165">
        <f>D239*44</f>
        <v>440</v>
      </c>
      <c r="E244" s="166"/>
      <c r="F244" s="161"/>
      <c r="G244" s="168"/>
    </row>
    <row r="245" ht="26.1" customHeight="1" outlineLevel="1" spans="1:7">
      <c r="A245" s="178"/>
      <c r="B245" s="157"/>
      <c r="C245" s="158"/>
      <c r="D245" s="159"/>
      <c r="E245" s="169"/>
      <c r="F245" s="170"/>
      <c r="G245" s="168"/>
    </row>
    <row r="246" ht="26.1" customHeight="1" outlineLevel="1" spans="1:7">
      <c r="A246" s="156">
        <v>2</v>
      </c>
      <c r="B246" s="189" t="s">
        <v>142</v>
      </c>
      <c r="C246" s="158" t="s">
        <v>48</v>
      </c>
      <c r="D246" s="159">
        <f>D247</f>
        <v>5</v>
      </c>
      <c r="E246" s="160"/>
      <c r="F246" s="161"/>
      <c r="G246" s="168"/>
    </row>
    <row r="247" ht="26.1" customHeight="1" outlineLevel="1" spans="1:7">
      <c r="A247" s="178" t="s">
        <v>143</v>
      </c>
      <c r="B247" s="157" t="s">
        <v>144</v>
      </c>
      <c r="C247" s="158" t="s">
        <v>48</v>
      </c>
      <c r="D247" s="159">
        <v>5</v>
      </c>
      <c r="E247" s="169"/>
      <c r="F247" s="161"/>
      <c r="G247" s="168"/>
    </row>
    <row r="248" ht="26.1" customHeight="1" outlineLevel="1" spans="1:7">
      <c r="A248" s="178"/>
      <c r="B248" s="179" t="s">
        <v>75</v>
      </c>
      <c r="C248" s="180" t="s">
        <v>76</v>
      </c>
      <c r="D248" s="165">
        <f>D247*3.1415926*1.4*1.4*1.4*0.4</f>
        <v>17.2410601888</v>
      </c>
      <c r="E248" s="183"/>
      <c r="F248" s="161"/>
      <c r="G248" s="168"/>
    </row>
    <row r="249" ht="26.1" customHeight="1" outlineLevel="1" spans="1:7">
      <c r="A249" s="178"/>
      <c r="B249" s="179" t="s">
        <v>77</v>
      </c>
      <c r="C249" s="180" t="s">
        <v>76</v>
      </c>
      <c r="D249" s="165">
        <f>D247*3.1415926*1.5*1.5*2.2*0.6</f>
        <v>46.65265011</v>
      </c>
      <c r="E249" s="183"/>
      <c r="F249" s="161"/>
      <c r="G249" s="168"/>
    </row>
    <row r="250" ht="26.1" customHeight="1" outlineLevel="1" spans="1:7">
      <c r="A250" s="178"/>
      <c r="B250" s="179" t="s">
        <v>78</v>
      </c>
      <c r="C250" s="180" t="s">
        <v>79</v>
      </c>
      <c r="D250" s="165">
        <f>D247*(3.1415926*2*1.3*1.3+2.4*1.8/2)</f>
        <v>63.89291494</v>
      </c>
      <c r="E250" s="183"/>
      <c r="F250" s="161"/>
      <c r="G250" s="168"/>
    </row>
    <row r="251" ht="26.1" customHeight="1" outlineLevel="1" spans="1:7">
      <c r="A251" s="178"/>
      <c r="B251" s="179" t="s">
        <v>80</v>
      </c>
      <c r="C251" s="180" t="s">
        <v>76</v>
      </c>
      <c r="D251" s="165">
        <f>D247*3.1415926*((1.5^2-1.3^2)*2.2+1.3^2*0.2+(1.7^2-1.5^2)*0.2)</f>
        <v>26.672121174</v>
      </c>
      <c r="E251" s="183"/>
      <c r="F251" s="161"/>
      <c r="G251" s="168"/>
    </row>
    <row r="252" ht="26.1" customHeight="1" outlineLevel="1" spans="1:7">
      <c r="A252" s="178"/>
      <c r="B252" s="179" t="s">
        <v>81</v>
      </c>
      <c r="C252" s="180" t="s">
        <v>76</v>
      </c>
      <c r="D252" s="165">
        <f>D247*3.9*1.8*0.5/2</f>
        <v>8.775</v>
      </c>
      <c r="E252" s="183"/>
      <c r="F252" s="161"/>
      <c r="G252" s="168"/>
    </row>
    <row r="253" ht="26.1" customHeight="1" outlineLevel="1" spans="1:7">
      <c r="A253" s="178"/>
      <c r="B253" s="179" t="s">
        <v>84</v>
      </c>
      <c r="C253" s="180" t="s">
        <v>76</v>
      </c>
      <c r="D253" s="165">
        <f>D247*44</f>
        <v>220</v>
      </c>
      <c r="E253" s="183"/>
      <c r="F253" s="161"/>
      <c r="G253" s="168"/>
    </row>
    <row r="254" ht="26.1" customHeight="1" outlineLevel="1" spans="1:7">
      <c r="A254" s="178"/>
      <c r="B254" s="157"/>
      <c r="C254" s="158"/>
      <c r="D254" s="159"/>
      <c r="E254" s="169"/>
      <c r="F254" s="170"/>
      <c r="G254" s="168"/>
    </row>
    <row r="255" ht="26.1" customHeight="1" outlineLevel="1" spans="1:7">
      <c r="A255" s="178" t="s">
        <v>145</v>
      </c>
      <c r="B255" s="184" t="s">
        <v>112</v>
      </c>
      <c r="C255" s="180" t="s">
        <v>87</v>
      </c>
      <c r="D255" s="185">
        <f>D247*10</f>
        <v>50</v>
      </c>
      <c r="E255" s="169"/>
      <c r="F255" s="161"/>
      <c r="G255" s="168"/>
    </row>
    <row r="256" ht="26.1" customHeight="1" outlineLevel="1" spans="1:7">
      <c r="A256" s="178"/>
      <c r="B256" s="184" t="s">
        <v>113</v>
      </c>
      <c r="C256" s="180" t="s">
        <v>76</v>
      </c>
      <c r="D256" s="185">
        <f>D255*0.45*0.3*0.4</f>
        <v>2.7</v>
      </c>
      <c r="E256" s="182"/>
      <c r="F256" s="161"/>
      <c r="G256" s="168"/>
    </row>
    <row r="257" ht="26.1" customHeight="1" outlineLevel="1" spans="1:7">
      <c r="A257" s="178"/>
      <c r="B257" s="184" t="s">
        <v>114</v>
      </c>
      <c r="C257" s="180" t="s">
        <v>76</v>
      </c>
      <c r="D257" s="185">
        <f>D255*0.45*0.3*0.6</f>
        <v>4.05</v>
      </c>
      <c r="E257" s="182"/>
      <c r="F257" s="161"/>
      <c r="G257" s="168"/>
    </row>
    <row r="258" ht="26.1" customHeight="1" outlineLevel="1" spans="1:7">
      <c r="A258" s="178"/>
      <c r="B258" s="184" t="s">
        <v>115</v>
      </c>
      <c r="C258" s="180" t="s">
        <v>79</v>
      </c>
      <c r="D258" s="185">
        <f>D255*(0.2*2+0.3*2)</f>
        <v>50</v>
      </c>
      <c r="E258" s="182"/>
      <c r="F258" s="161"/>
      <c r="G258" s="168"/>
    </row>
    <row r="259" ht="26.1" customHeight="1" outlineLevel="1" spans="1:7">
      <c r="A259" s="178"/>
      <c r="B259" s="184" t="s">
        <v>116</v>
      </c>
      <c r="C259" s="180" t="s">
        <v>76</v>
      </c>
      <c r="D259" s="185">
        <f>D255*0.085</f>
        <v>4.25</v>
      </c>
      <c r="E259" s="182"/>
      <c r="F259" s="161"/>
      <c r="G259" s="168"/>
    </row>
    <row r="260" ht="26.1" customHeight="1" outlineLevel="1" spans="1:7">
      <c r="A260" s="178"/>
      <c r="B260" s="184"/>
      <c r="C260" s="180"/>
      <c r="D260" s="185"/>
      <c r="E260" s="169"/>
      <c r="F260" s="170"/>
      <c r="G260" s="168"/>
    </row>
    <row r="261" ht="26.1" customHeight="1" outlineLevel="1" spans="1:7">
      <c r="A261" s="178" t="s">
        <v>146</v>
      </c>
      <c r="B261" s="184" t="s">
        <v>118</v>
      </c>
      <c r="C261" s="180" t="s">
        <v>93</v>
      </c>
      <c r="D261" s="185">
        <f>D247*1</f>
        <v>5</v>
      </c>
      <c r="E261" s="169"/>
      <c r="F261" s="161"/>
      <c r="G261" s="168"/>
    </row>
    <row r="262" ht="26.1" customHeight="1" outlineLevel="1" spans="1:7">
      <c r="A262" s="178"/>
      <c r="B262" s="184" t="s">
        <v>119</v>
      </c>
      <c r="C262" s="180" t="s">
        <v>76</v>
      </c>
      <c r="D262" s="185">
        <f>D261*0.9*0.9*0.4</f>
        <v>1.62</v>
      </c>
      <c r="E262" s="182"/>
      <c r="F262" s="161"/>
      <c r="G262" s="168"/>
    </row>
    <row r="263" ht="26.1" customHeight="1" outlineLevel="1" spans="1:7">
      <c r="A263" s="178"/>
      <c r="B263" s="184" t="s">
        <v>120</v>
      </c>
      <c r="C263" s="180" t="s">
        <v>76</v>
      </c>
      <c r="D263" s="185">
        <f>D261*0.9*0.9*0.6</f>
        <v>2.43</v>
      </c>
      <c r="E263" s="182"/>
      <c r="F263" s="161"/>
      <c r="G263" s="168"/>
    </row>
    <row r="264" ht="26.1" customHeight="1" outlineLevel="1" spans="1:7">
      <c r="A264" s="178"/>
      <c r="B264" s="184" t="s">
        <v>115</v>
      </c>
      <c r="C264" s="180" t="s">
        <v>79</v>
      </c>
      <c r="D264" s="185">
        <f>D261*(0.6*4)</f>
        <v>12</v>
      </c>
      <c r="E264" s="182"/>
      <c r="F264" s="161"/>
      <c r="G264" s="168"/>
    </row>
    <row r="265" ht="26.1" customHeight="1" outlineLevel="1" spans="1:7">
      <c r="A265" s="178"/>
      <c r="B265" s="184" t="s">
        <v>116</v>
      </c>
      <c r="C265" s="180" t="s">
        <v>76</v>
      </c>
      <c r="D265" s="185">
        <f>D261*((0.9*0.9-0.6*0.6)*0.7+0.6*0.6*0.1)</f>
        <v>1.755</v>
      </c>
      <c r="E265" s="182"/>
      <c r="F265" s="161"/>
      <c r="G265" s="168"/>
    </row>
    <row r="266" ht="26.1" customHeight="1" outlineLevel="1" spans="1:7">
      <c r="A266" s="178"/>
      <c r="B266" s="157"/>
      <c r="C266" s="158"/>
      <c r="D266" s="159"/>
      <c r="E266" s="169"/>
      <c r="F266" s="170"/>
      <c r="G266" s="168"/>
    </row>
    <row r="267" ht="26.1" customHeight="1" outlineLevel="1" spans="1:7">
      <c r="A267" s="156">
        <v>3</v>
      </c>
      <c r="B267" s="189" t="s">
        <v>147</v>
      </c>
      <c r="C267" s="158" t="s">
        <v>48</v>
      </c>
      <c r="D267" s="159">
        <f>D268</f>
        <v>8</v>
      </c>
      <c r="E267" s="160"/>
      <c r="F267" s="161"/>
      <c r="G267" s="168"/>
    </row>
    <row r="268" ht="26.1" customHeight="1" outlineLevel="1" spans="1:7">
      <c r="A268" s="178" t="s">
        <v>100</v>
      </c>
      <c r="B268" s="157" t="s">
        <v>148</v>
      </c>
      <c r="C268" s="158" t="s">
        <v>48</v>
      </c>
      <c r="D268" s="159">
        <v>8</v>
      </c>
      <c r="E268" s="169"/>
      <c r="F268" s="161"/>
      <c r="G268" s="168"/>
    </row>
    <row r="269" ht="26.1" customHeight="1" outlineLevel="1" spans="1:7">
      <c r="A269" s="178"/>
      <c r="B269" s="179" t="s">
        <v>75</v>
      </c>
      <c r="C269" s="180" t="s">
        <v>76</v>
      </c>
      <c r="D269" s="165">
        <f>D268*3.1415926*1.4*1.4*1.4*0.4</f>
        <v>27.58569630208</v>
      </c>
      <c r="E269" s="183"/>
      <c r="F269" s="161"/>
      <c r="G269" s="168"/>
    </row>
    <row r="270" ht="26.1" customHeight="1" outlineLevel="1" spans="1:7">
      <c r="A270" s="178"/>
      <c r="B270" s="179" t="s">
        <v>77</v>
      </c>
      <c r="C270" s="180" t="s">
        <v>76</v>
      </c>
      <c r="D270" s="165">
        <f>D268*3.1415926*1.5*1.5*2.2*0.6</f>
        <v>74.644240176</v>
      </c>
      <c r="E270" s="183"/>
      <c r="F270" s="161"/>
      <c r="G270" s="168"/>
    </row>
    <row r="271" ht="26.1" customHeight="1" outlineLevel="1" spans="1:7">
      <c r="A271" s="178"/>
      <c r="B271" s="179" t="s">
        <v>78</v>
      </c>
      <c r="C271" s="180" t="s">
        <v>79</v>
      </c>
      <c r="D271" s="165">
        <f>D268*(3.1415926*2*1.3*1.3+2.4*1.8/2)</f>
        <v>102.228663904</v>
      </c>
      <c r="E271" s="183"/>
      <c r="F271" s="161"/>
      <c r="G271" s="168"/>
    </row>
    <row r="272" ht="26.1" customHeight="1" outlineLevel="1" spans="1:7">
      <c r="A272" s="178"/>
      <c r="B272" s="179" t="s">
        <v>80</v>
      </c>
      <c r="C272" s="180" t="s">
        <v>76</v>
      </c>
      <c r="D272" s="165">
        <f>D268*3.1415926*((1.5^2-1.3^2)*2.2+1.3^2*0.2+(1.7^2-1.5^2)*0.2)</f>
        <v>42.6753938784</v>
      </c>
      <c r="E272" s="183"/>
      <c r="F272" s="161"/>
      <c r="G272" s="168"/>
    </row>
    <row r="273" ht="26.1" customHeight="1" outlineLevel="1" spans="1:7">
      <c r="A273" s="178"/>
      <c r="B273" s="179" t="s">
        <v>81</v>
      </c>
      <c r="C273" s="180" t="s">
        <v>76</v>
      </c>
      <c r="D273" s="165">
        <f>D268*3.9*1.8*0.5/2</f>
        <v>14.04</v>
      </c>
      <c r="E273" s="183"/>
      <c r="F273" s="161"/>
      <c r="G273" s="168"/>
    </row>
    <row r="274" ht="26.1" customHeight="1" outlineLevel="1" spans="1:7">
      <c r="A274" s="178"/>
      <c r="B274" s="179" t="s">
        <v>84</v>
      </c>
      <c r="C274" s="180" t="s">
        <v>76</v>
      </c>
      <c r="D274" s="165">
        <f>D268*44</f>
        <v>352</v>
      </c>
      <c r="E274" s="183"/>
      <c r="F274" s="161"/>
      <c r="G274" s="168"/>
    </row>
    <row r="275" ht="26.1" customHeight="1" outlineLevel="1" spans="1:7">
      <c r="A275" s="178"/>
      <c r="B275" s="157"/>
      <c r="C275" s="158"/>
      <c r="D275" s="159"/>
      <c r="E275" s="169"/>
      <c r="F275" s="170"/>
      <c r="G275" s="168"/>
    </row>
    <row r="276" ht="26.1" customHeight="1" outlineLevel="1" spans="1:7">
      <c r="A276" s="178" t="s">
        <v>149</v>
      </c>
      <c r="B276" s="184" t="s">
        <v>112</v>
      </c>
      <c r="C276" s="180" t="s">
        <v>87</v>
      </c>
      <c r="D276" s="185">
        <f>D268*10</f>
        <v>80</v>
      </c>
      <c r="E276" s="169"/>
      <c r="F276" s="161"/>
      <c r="G276" s="168"/>
    </row>
    <row r="277" ht="26.1" customHeight="1" outlineLevel="1" spans="1:7">
      <c r="A277" s="178"/>
      <c r="B277" s="184" t="s">
        <v>113</v>
      </c>
      <c r="C277" s="180" t="s">
        <v>76</v>
      </c>
      <c r="D277" s="185">
        <f>D276*0.45*0.3*0.4</f>
        <v>4.32</v>
      </c>
      <c r="E277" s="182"/>
      <c r="F277" s="161"/>
      <c r="G277" s="168"/>
    </row>
    <row r="278" ht="26.1" customHeight="1" outlineLevel="1" spans="1:7">
      <c r="A278" s="178"/>
      <c r="B278" s="184" t="s">
        <v>114</v>
      </c>
      <c r="C278" s="180" t="s">
        <v>76</v>
      </c>
      <c r="D278" s="185">
        <f>D276*0.45*0.3*0.6</f>
        <v>6.48</v>
      </c>
      <c r="E278" s="182"/>
      <c r="F278" s="161"/>
      <c r="G278" s="168"/>
    </row>
    <row r="279" ht="26.1" customHeight="1" outlineLevel="1" spans="1:7">
      <c r="A279" s="178"/>
      <c r="B279" s="184" t="s">
        <v>115</v>
      </c>
      <c r="C279" s="180" t="s">
        <v>79</v>
      </c>
      <c r="D279" s="185">
        <f>D276*(0.2*2+0.3*2)</f>
        <v>80</v>
      </c>
      <c r="E279" s="182"/>
      <c r="F279" s="161"/>
      <c r="G279" s="168"/>
    </row>
    <row r="280" ht="26.1" customHeight="1" outlineLevel="1" spans="1:7">
      <c r="A280" s="178"/>
      <c r="B280" s="184" t="s">
        <v>116</v>
      </c>
      <c r="C280" s="180" t="s">
        <v>76</v>
      </c>
      <c r="D280" s="185">
        <f>D276*0.085</f>
        <v>6.8</v>
      </c>
      <c r="E280" s="182"/>
      <c r="F280" s="161"/>
      <c r="G280" s="168"/>
    </row>
    <row r="281" ht="26.1" customHeight="1" outlineLevel="1" spans="1:7">
      <c r="A281" s="178"/>
      <c r="B281" s="184"/>
      <c r="C281" s="180"/>
      <c r="D281" s="185"/>
      <c r="E281" s="169"/>
      <c r="F281" s="170"/>
      <c r="G281" s="168"/>
    </row>
    <row r="282" ht="26.1" customHeight="1" outlineLevel="1" spans="1:7">
      <c r="A282" s="178" t="s">
        <v>150</v>
      </c>
      <c r="B282" s="184" t="s">
        <v>118</v>
      </c>
      <c r="C282" s="180" t="s">
        <v>93</v>
      </c>
      <c r="D282" s="185">
        <f>D268*1</f>
        <v>8</v>
      </c>
      <c r="E282" s="169"/>
      <c r="F282" s="161"/>
      <c r="G282" s="168"/>
    </row>
    <row r="283" ht="26.1" customHeight="1" outlineLevel="1" spans="1:7">
      <c r="A283" s="178"/>
      <c r="B283" s="184" t="s">
        <v>119</v>
      </c>
      <c r="C283" s="180" t="s">
        <v>76</v>
      </c>
      <c r="D283" s="185">
        <f>D282*0.9*0.9*0.4</f>
        <v>2.592</v>
      </c>
      <c r="E283" s="182"/>
      <c r="F283" s="161"/>
      <c r="G283" s="168"/>
    </row>
    <row r="284" ht="26.1" customHeight="1" outlineLevel="1" spans="1:7">
      <c r="A284" s="178"/>
      <c r="B284" s="184" t="s">
        <v>120</v>
      </c>
      <c r="C284" s="180" t="s">
        <v>76</v>
      </c>
      <c r="D284" s="185">
        <f>D282*0.9*0.9*0.6</f>
        <v>3.888</v>
      </c>
      <c r="E284" s="182"/>
      <c r="F284" s="161"/>
      <c r="G284" s="168"/>
    </row>
    <row r="285" ht="26.1" customHeight="1" outlineLevel="1" spans="1:7">
      <c r="A285" s="178"/>
      <c r="B285" s="184" t="s">
        <v>115</v>
      </c>
      <c r="C285" s="180" t="s">
        <v>79</v>
      </c>
      <c r="D285" s="185">
        <f>D282*(0.6*4)</f>
        <v>19.2</v>
      </c>
      <c r="E285" s="182"/>
      <c r="F285" s="161"/>
      <c r="G285" s="168"/>
    </row>
    <row r="286" ht="26.1" customHeight="1" outlineLevel="1" spans="1:7">
      <c r="A286" s="178"/>
      <c r="B286" s="184" t="s">
        <v>116</v>
      </c>
      <c r="C286" s="180" t="s">
        <v>76</v>
      </c>
      <c r="D286" s="185">
        <f>D282*((0.9*0.9-0.6*0.6)*0.7+0.6*0.6*0.1)</f>
        <v>2.808</v>
      </c>
      <c r="E286" s="182"/>
      <c r="F286" s="161"/>
      <c r="G286" s="168"/>
    </row>
    <row r="287" ht="26.1" customHeight="1" outlineLevel="1" spans="1:7">
      <c r="A287" s="178"/>
      <c r="B287" s="157"/>
      <c r="C287" s="158"/>
      <c r="D287" s="159"/>
      <c r="E287" s="169"/>
      <c r="F287" s="170"/>
      <c r="G287" s="168"/>
    </row>
    <row r="288" ht="26.1" customHeight="1" outlineLevel="1" spans="1:7">
      <c r="A288" s="178" t="s">
        <v>101</v>
      </c>
      <c r="B288" s="189" t="s">
        <v>151</v>
      </c>
      <c r="C288" s="192" t="s">
        <v>152</v>
      </c>
      <c r="D288" s="159">
        <v>2</v>
      </c>
      <c r="E288" s="169"/>
      <c r="F288" s="170"/>
      <c r="G288" s="168"/>
    </row>
    <row r="289" ht="26.1" customHeight="1" outlineLevel="1" spans="1:7">
      <c r="A289" s="156">
        <v>4.1</v>
      </c>
      <c r="B289" s="157" t="s">
        <v>153</v>
      </c>
      <c r="C289" s="158" t="s">
        <v>48</v>
      </c>
      <c r="D289" s="159">
        <v>2</v>
      </c>
      <c r="E289" s="169"/>
      <c r="F289" s="170"/>
      <c r="G289" s="168"/>
    </row>
    <row r="290" ht="26.1" customHeight="1" outlineLevel="1" spans="1:7">
      <c r="A290" s="156"/>
      <c r="B290" s="179" t="s">
        <v>75</v>
      </c>
      <c r="C290" s="180" t="s">
        <v>76</v>
      </c>
      <c r="D290" s="165">
        <f>D289*3.1415926*3.07^2*2.15*0.4</f>
        <v>50.9278172846728</v>
      </c>
      <c r="E290" s="182"/>
      <c r="F290" s="161"/>
      <c r="G290" s="168"/>
    </row>
    <row r="291" ht="26.1" customHeight="1" outlineLevel="1" spans="1:7">
      <c r="A291" s="156"/>
      <c r="B291" s="179" t="s">
        <v>77</v>
      </c>
      <c r="C291" s="180" t="s">
        <v>76</v>
      </c>
      <c r="D291" s="165">
        <f>D289*3.1415926*3.07^2*2.15*0.6</f>
        <v>76.3917259270092</v>
      </c>
      <c r="E291" s="182"/>
      <c r="F291" s="161"/>
      <c r="G291" s="168"/>
    </row>
    <row r="292" ht="26.1" customHeight="1" outlineLevel="1" spans="1:7">
      <c r="A292" s="156"/>
      <c r="B292" s="179" t="s">
        <v>78</v>
      </c>
      <c r="C292" s="180" t="s">
        <v>79</v>
      </c>
      <c r="D292" s="165">
        <f>D289*(3.1415926*2*2.82*2+2.4*1.8/2)</f>
        <v>75.194329056</v>
      </c>
      <c r="E292" s="182"/>
      <c r="F292" s="161"/>
      <c r="G292" s="168"/>
    </row>
    <row r="293" ht="26.1" customHeight="1" outlineLevel="1" spans="1:7">
      <c r="A293" s="156"/>
      <c r="B293" s="179" t="s">
        <v>80</v>
      </c>
      <c r="C293" s="180" t="s">
        <v>76</v>
      </c>
      <c r="D293" s="165">
        <f>D289*3.1415926*((3.07^2-2.82^2)*2.2+2.82^2*0.15)</f>
        <v>27.849338753072</v>
      </c>
      <c r="E293" s="182"/>
      <c r="F293" s="161"/>
      <c r="G293" s="168"/>
    </row>
    <row r="294" ht="26.1" customHeight="1" outlineLevel="1" spans="1:7">
      <c r="A294" s="156"/>
      <c r="B294" s="179" t="s">
        <v>81</v>
      </c>
      <c r="C294" s="180" t="s">
        <v>76</v>
      </c>
      <c r="D294" s="165">
        <f>D289*3.9*1.8*0.5/2</f>
        <v>3.51</v>
      </c>
      <c r="E294" s="182"/>
      <c r="F294" s="161"/>
      <c r="G294" s="168"/>
    </row>
    <row r="295" ht="26.1" customHeight="1" outlineLevel="1" spans="1:7">
      <c r="A295" s="178"/>
      <c r="B295" s="179" t="s">
        <v>82</v>
      </c>
      <c r="C295" s="180" t="s">
        <v>83</v>
      </c>
      <c r="D295" s="165">
        <f>D289*((496.39+177.95+161.7+205.76)/1000)</f>
        <v>2.0836</v>
      </c>
      <c r="E295" s="182"/>
      <c r="F295" s="161"/>
      <c r="G295" s="168"/>
    </row>
    <row r="296" ht="26.1" customHeight="1" outlineLevel="1" spans="1:7">
      <c r="A296" s="178"/>
      <c r="B296" s="179" t="s">
        <v>84</v>
      </c>
      <c r="C296" s="180" t="s">
        <v>76</v>
      </c>
      <c r="D296" s="165">
        <f>D289*96</f>
        <v>192</v>
      </c>
      <c r="E296" s="182"/>
      <c r="F296" s="161"/>
      <c r="G296" s="168"/>
    </row>
    <row r="297" ht="26.1" customHeight="1" outlineLevel="1" spans="1:7">
      <c r="A297" s="178"/>
      <c r="B297" s="179"/>
      <c r="C297" s="180"/>
      <c r="D297" s="180"/>
      <c r="E297" s="169"/>
      <c r="F297" s="170"/>
      <c r="G297" s="168"/>
    </row>
    <row r="298" ht="26.1" customHeight="1" outlineLevel="1" spans="1:7">
      <c r="A298" s="178" t="s">
        <v>154</v>
      </c>
      <c r="B298" s="179" t="s">
        <v>86</v>
      </c>
      <c r="C298" s="180" t="s">
        <v>87</v>
      </c>
      <c r="D298" s="180">
        <f>D289*15</f>
        <v>30</v>
      </c>
      <c r="E298" s="169"/>
      <c r="F298" s="161"/>
      <c r="G298" s="168"/>
    </row>
    <row r="299" ht="26.1" customHeight="1" outlineLevel="1" spans="1:7">
      <c r="A299" s="178"/>
      <c r="B299" s="179" t="s">
        <v>88</v>
      </c>
      <c r="C299" s="180" t="s">
        <v>76</v>
      </c>
      <c r="D299" s="180">
        <f>D298*0.45*0.3*0.4</f>
        <v>1.62</v>
      </c>
      <c r="E299" s="182"/>
      <c r="F299" s="161"/>
      <c r="G299" s="168"/>
    </row>
    <row r="300" ht="26.1" customHeight="1" outlineLevel="1" spans="1:7">
      <c r="A300" s="178"/>
      <c r="B300" s="179" t="s">
        <v>89</v>
      </c>
      <c r="C300" s="180" t="s">
        <v>76</v>
      </c>
      <c r="D300" s="180">
        <f>D298*0.45*0.3*0.6</f>
        <v>2.43</v>
      </c>
      <c r="E300" s="182"/>
      <c r="F300" s="161"/>
      <c r="G300" s="168"/>
    </row>
    <row r="301" ht="26.1" customHeight="1" outlineLevel="1" spans="1:7">
      <c r="A301" s="178"/>
      <c r="B301" s="179" t="s">
        <v>78</v>
      </c>
      <c r="C301" s="180" t="s">
        <v>79</v>
      </c>
      <c r="D301" s="180">
        <f>D298*(0.2*2+0.3*2)</f>
        <v>30</v>
      </c>
      <c r="E301" s="182"/>
      <c r="F301" s="161"/>
      <c r="G301" s="168"/>
    </row>
    <row r="302" ht="26.1" customHeight="1" outlineLevel="1" spans="1:7">
      <c r="A302" s="178"/>
      <c r="B302" s="179" t="s">
        <v>90</v>
      </c>
      <c r="C302" s="180" t="s">
        <v>76</v>
      </c>
      <c r="D302" s="180">
        <f>D298*0.085</f>
        <v>2.55</v>
      </c>
      <c r="E302" s="182"/>
      <c r="F302" s="161"/>
      <c r="G302" s="168"/>
    </row>
    <row r="303" ht="26.1" customHeight="1" outlineLevel="1" spans="1:7">
      <c r="A303" s="178"/>
      <c r="B303" s="179"/>
      <c r="C303" s="180"/>
      <c r="D303" s="180"/>
      <c r="E303" s="169"/>
      <c r="F303" s="170"/>
      <c r="G303" s="168"/>
    </row>
    <row r="304" ht="26.1" customHeight="1" outlineLevel="1" spans="1:7">
      <c r="A304" s="178" t="s">
        <v>155</v>
      </c>
      <c r="B304" s="179" t="s">
        <v>92</v>
      </c>
      <c r="C304" s="180" t="s">
        <v>93</v>
      </c>
      <c r="D304" s="165">
        <f>D289</f>
        <v>2</v>
      </c>
      <c r="E304" s="169"/>
      <c r="F304" s="161"/>
      <c r="G304" s="168"/>
    </row>
    <row r="305" ht="26.1" customHeight="1" outlineLevel="1" spans="1:7">
      <c r="A305" s="178"/>
      <c r="B305" s="179" t="s">
        <v>94</v>
      </c>
      <c r="C305" s="180" t="s">
        <v>76</v>
      </c>
      <c r="D305" s="180">
        <f>D304*0.9*0.9*0.4</f>
        <v>0.648</v>
      </c>
      <c r="E305" s="182"/>
      <c r="F305" s="161"/>
      <c r="G305" s="168"/>
    </row>
    <row r="306" ht="26.1" customHeight="1" outlineLevel="1" spans="1:7">
      <c r="A306" s="178"/>
      <c r="B306" s="179" t="s">
        <v>95</v>
      </c>
      <c r="C306" s="180" t="s">
        <v>76</v>
      </c>
      <c r="D306" s="180">
        <f>D304*0.9*0.9*0.6</f>
        <v>0.972</v>
      </c>
      <c r="E306" s="182"/>
      <c r="F306" s="161"/>
      <c r="G306" s="168"/>
    </row>
    <row r="307" ht="26.1" customHeight="1" outlineLevel="1" spans="1:7">
      <c r="A307" s="178"/>
      <c r="B307" s="179" t="s">
        <v>78</v>
      </c>
      <c r="C307" s="180" t="s">
        <v>79</v>
      </c>
      <c r="D307" s="180">
        <f>D304*(0.6*4)</f>
        <v>4.8</v>
      </c>
      <c r="E307" s="182"/>
      <c r="F307" s="161"/>
      <c r="G307" s="168"/>
    </row>
    <row r="308" ht="26.1" customHeight="1" outlineLevel="1" spans="1:7">
      <c r="A308" s="178"/>
      <c r="B308" s="179" t="s">
        <v>90</v>
      </c>
      <c r="C308" s="180" t="s">
        <v>76</v>
      </c>
      <c r="D308" s="180">
        <f>D304*((0.9*0.9-0.6*0.6)*0.7+0.6*0.6*0.1)</f>
        <v>0.702</v>
      </c>
      <c r="E308" s="182"/>
      <c r="F308" s="161"/>
      <c r="G308" s="168"/>
    </row>
    <row r="309" ht="26.1" customHeight="1" outlineLevel="1" spans="1:7">
      <c r="A309" s="178"/>
      <c r="B309" s="157"/>
      <c r="C309" s="158"/>
      <c r="D309" s="159"/>
      <c r="E309" s="169"/>
      <c r="F309" s="170"/>
      <c r="G309" s="168"/>
    </row>
    <row r="310" ht="26.1" customHeight="1" outlineLevel="1" spans="1:7">
      <c r="A310" s="178" t="s">
        <v>104</v>
      </c>
      <c r="B310" s="189" t="s">
        <v>156</v>
      </c>
      <c r="C310" s="192" t="s">
        <v>152</v>
      </c>
      <c r="D310" s="159">
        <f>D311+D318</f>
        <v>12</v>
      </c>
      <c r="E310" s="169"/>
      <c r="F310" s="170"/>
      <c r="G310" s="168"/>
    </row>
    <row r="311" ht="26.1" customHeight="1" outlineLevel="1" spans="1:7">
      <c r="A311" s="178" t="s">
        <v>106</v>
      </c>
      <c r="B311" s="157" t="s">
        <v>157</v>
      </c>
      <c r="C311" s="158" t="s">
        <v>48</v>
      </c>
      <c r="D311" s="159">
        <v>10</v>
      </c>
      <c r="E311" s="160"/>
      <c r="F311" s="161"/>
      <c r="G311" s="168"/>
    </row>
    <row r="312" ht="26.1" customHeight="1" outlineLevel="1" spans="1:7">
      <c r="A312" s="178"/>
      <c r="B312" s="163" t="s">
        <v>50</v>
      </c>
      <c r="C312" s="164" t="s">
        <v>51</v>
      </c>
      <c r="D312" s="165">
        <f>D311*3.1415926*1.4*1.4*1.4*0.6</f>
        <v>51.7231805664</v>
      </c>
      <c r="E312" s="166"/>
      <c r="F312" s="161"/>
      <c r="G312" s="168"/>
    </row>
    <row r="313" ht="26.1" customHeight="1" outlineLevel="1" spans="1:7">
      <c r="A313" s="178"/>
      <c r="B313" s="163" t="s">
        <v>52</v>
      </c>
      <c r="C313" s="164" t="s">
        <v>51</v>
      </c>
      <c r="D313" s="165">
        <f>D311*3.1415926*1.4*1.4*1.4*0.4</f>
        <v>34.4821203776</v>
      </c>
      <c r="E313" s="166"/>
      <c r="F313" s="161"/>
      <c r="G313" s="168"/>
    </row>
    <row r="314" ht="26.1" customHeight="1" outlineLevel="1" spans="1:7">
      <c r="A314" s="178"/>
      <c r="B314" s="163" t="s">
        <v>53</v>
      </c>
      <c r="C314" s="164" t="s">
        <v>54</v>
      </c>
      <c r="D314" s="165">
        <f>D311*3.1415926*2*1.2*1.2</f>
        <v>90.47786688</v>
      </c>
      <c r="E314" s="166"/>
      <c r="F314" s="161"/>
      <c r="G314" s="168"/>
    </row>
    <row r="315" ht="26.1" customHeight="1" outlineLevel="1" spans="1:7">
      <c r="A315" s="156"/>
      <c r="B315" s="163" t="s">
        <v>55</v>
      </c>
      <c r="C315" s="164" t="s">
        <v>51</v>
      </c>
      <c r="D315" s="165">
        <f>D311*3.1415926*((1.4^2-1.2^2)*1.4+1.2^2*0.2+(1.6^2-1.4^2)*0.2)</f>
        <v>35.688491936</v>
      </c>
      <c r="E315" s="166"/>
      <c r="F315" s="161"/>
      <c r="G315" s="168"/>
    </row>
    <row r="316" ht="26.1" customHeight="1" outlineLevel="1" spans="1:7">
      <c r="A316" s="156"/>
      <c r="B316" s="163" t="s">
        <v>56</v>
      </c>
      <c r="C316" s="164" t="s">
        <v>57</v>
      </c>
      <c r="D316" s="165">
        <f>D311*44</f>
        <v>440</v>
      </c>
      <c r="E316" s="166"/>
      <c r="F316" s="161"/>
      <c r="G316" s="168"/>
    </row>
    <row r="317" ht="26.1" customHeight="1" outlineLevel="1" spans="1:7">
      <c r="A317" s="178"/>
      <c r="B317" s="157"/>
      <c r="C317" s="158"/>
      <c r="D317" s="159"/>
      <c r="E317" s="169"/>
      <c r="F317" s="170"/>
      <c r="G317" s="168"/>
    </row>
    <row r="318" ht="26.1" customHeight="1" outlineLevel="1" spans="1:7">
      <c r="A318" s="156">
        <v>5.2</v>
      </c>
      <c r="B318" s="157" t="s">
        <v>158</v>
      </c>
      <c r="C318" s="158" t="s">
        <v>48</v>
      </c>
      <c r="D318" s="159">
        <v>2</v>
      </c>
      <c r="E318" s="169"/>
      <c r="F318" s="170"/>
      <c r="G318" s="168"/>
    </row>
    <row r="319" ht="26.1" customHeight="1" outlineLevel="1" spans="1:7">
      <c r="A319" s="156"/>
      <c r="B319" s="179" t="s">
        <v>75</v>
      </c>
      <c r="C319" s="180" t="s">
        <v>76</v>
      </c>
      <c r="D319" s="165">
        <f>D318*3.1415926*3.07^2*2.15*0.4</f>
        <v>50.9278172846728</v>
      </c>
      <c r="E319" s="182"/>
      <c r="F319" s="161"/>
      <c r="G319" s="168"/>
    </row>
    <row r="320" ht="26.1" customHeight="1" outlineLevel="1" spans="1:7">
      <c r="A320" s="156"/>
      <c r="B320" s="179" t="s">
        <v>77</v>
      </c>
      <c r="C320" s="180" t="s">
        <v>76</v>
      </c>
      <c r="D320" s="165">
        <f>D318*3.1415926*3.07^2*2.15*0.6</f>
        <v>76.3917259270092</v>
      </c>
      <c r="E320" s="182"/>
      <c r="F320" s="161"/>
      <c r="G320" s="168"/>
    </row>
    <row r="321" ht="26.1" customHeight="1" outlineLevel="1" spans="1:7">
      <c r="A321" s="156"/>
      <c r="B321" s="179" t="s">
        <v>78</v>
      </c>
      <c r="C321" s="180" t="s">
        <v>79</v>
      </c>
      <c r="D321" s="165">
        <f>D318*(3.1415926*2*2.82*2+2.4*1.8/2)</f>
        <v>75.194329056</v>
      </c>
      <c r="E321" s="182"/>
      <c r="F321" s="161"/>
      <c r="G321" s="168"/>
    </row>
    <row r="322" ht="26.1" customHeight="1" outlineLevel="1" spans="1:7">
      <c r="A322" s="156"/>
      <c r="B322" s="179" t="s">
        <v>80</v>
      </c>
      <c r="C322" s="180" t="s">
        <v>76</v>
      </c>
      <c r="D322" s="165">
        <f>D318*3.1415926*((3.07^2-2.82^2)*2.2+2.82^2*0.15)</f>
        <v>27.849338753072</v>
      </c>
      <c r="E322" s="182"/>
      <c r="F322" s="161"/>
      <c r="G322" s="168"/>
    </row>
    <row r="323" ht="26.1" customHeight="1" outlineLevel="1" spans="1:7">
      <c r="A323" s="156"/>
      <c r="B323" s="179" t="s">
        <v>81</v>
      </c>
      <c r="C323" s="180" t="s">
        <v>76</v>
      </c>
      <c r="D323" s="165">
        <f>D318*3.9*1.8*0.5/2</f>
        <v>3.51</v>
      </c>
      <c r="E323" s="182"/>
      <c r="F323" s="161"/>
      <c r="G323" s="168"/>
    </row>
    <row r="324" ht="26.1" customHeight="1" outlineLevel="1" spans="1:7">
      <c r="A324" s="178"/>
      <c r="B324" s="179" t="s">
        <v>82</v>
      </c>
      <c r="C324" s="180" t="s">
        <v>83</v>
      </c>
      <c r="D324" s="165">
        <f>D318*((496.39+177.95+161.7+205.76)/1000)</f>
        <v>2.0836</v>
      </c>
      <c r="E324" s="182"/>
      <c r="F324" s="161"/>
      <c r="G324" s="168"/>
    </row>
    <row r="325" ht="26.1" customHeight="1" outlineLevel="1" spans="1:7">
      <c r="A325" s="178"/>
      <c r="B325" s="179" t="s">
        <v>84</v>
      </c>
      <c r="C325" s="180" t="s">
        <v>76</v>
      </c>
      <c r="D325" s="165">
        <f>D318*96</f>
        <v>192</v>
      </c>
      <c r="E325" s="182"/>
      <c r="F325" s="161"/>
      <c r="G325" s="168"/>
    </row>
    <row r="326" ht="26.1" customHeight="1" outlineLevel="1" spans="1:7">
      <c r="A326" s="178"/>
      <c r="B326" s="179"/>
      <c r="C326" s="180"/>
      <c r="D326" s="180"/>
      <c r="E326" s="169"/>
      <c r="F326" s="170"/>
      <c r="G326" s="168"/>
    </row>
    <row r="327" ht="26.1" customHeight="1" outlineLevel="1" spans="1:7">
      <c r="A327" s="178" t="s">
        <v>159</v>
      </c>
      <c r="B327" s="179" t="s">
        <v>86</v>
      </c>
      <c r="C327" s="180" t="s">
        <v>87</v>
      </c>
      <c r="D327" s="180">
        <f>D318*15</f>
        <v>30</v>
      </c>
      <c r="E327" s="169"/>
      <c r="F327" s="161"/>
      <c r="G327" s="168"/>
    </row>
    <row r="328" ht="26.1" customHeight="1" outlineLevel="1" spans="1:7">
      <c r="A328" s="178"/>
      <c r="B328" s="179" t="s">
        <v>88</v>
      </c>
      <c r="C328" s="180" t="s">
        <v>76</v>
      </c>
      <c r="D328" s="180">
        <f>D327*0.45*0.3*0.4</f>
        <v>1.62</v>
      </c>
      <c r="E328" s="182"/>
      <c r="F328" s="161"/>
      <c r="G328" s="168"/>
    </row>
    <row r="329" ht="26.1" customHeight="1" outlineLevel="1" spans="1:7">
      <c r="A329" s="178"/>
      <c r="B329" s="179" t="s">
        <v>89</v>
      </c>
      <c r="C329" s="180" t="s">
        <v>76</v>
      </c>
      <c r="D329" s="180">
        <f>D327*0.45*0.3*0.6</f>
        <v>2.43</v>
      </c>
      <c r="E329" s="182"/>
      <c r="F329" s="161"/>
      <c r="G329" s="168"/>
    </row>
    <row r="330" ht="26.1" customHeight="1" outlineLevel="1" spans="1:7">
      <c r="A330" s="178"/>
      <c r="B330" s="179" t="s">
        <v>78</v>
      </c>
      <c r="C330" s="180" t="s">
        <v>79</v>
      </c>
      <c r="D330" s="180">
        <f>D327*(0.2*2+0.3*2)</f>
        <v>30</v>
      </c>
      <c r="E330" s="182"/>
      <c r="F330" s="161"/>
      <c r="G330" s="168"/>
    </row>
    <row r="331" ht="26.1" customHeight="1" outlineLevel="1" spans="1:7">
      <c r="A331" s="178"/>
      <c r="B331" s="179" t="s">
        <v>90</v>
      </c>
      <c r="C331" s="180" t="s">
        <v>76</v>
      </c>
      <c r="D331" s="180">
        <f>D327*0.085</f>
        <v>2.55</v>
      </c>
      <c r="E331" s="182"/>
      <c r="F331" s="161"/>
      <c r="G331" s="168"/>
    </row>
    <row r="332" ht="26.1" customHeight="1" outlineLevel="1" spans="1:7">
      <c r="A332" s="178"/>
      <c r="B332" s="179"/>
      <c r="C332" s="180"/>
      <c r="D332" s="180"/>
      <c r="E332" s="169"/>
      <c r="F332" s="170"/>
      <c r="G332" s="168"/>
    </row>
    <row r="333" ht="26.1" customHeight="1" outlineLevel="1" spans="1:7">
      <c r="A333" s="178" t="s">
        <v>160</v>
      </c>
      <c r="B333" s="179" t="s">
        <v>92</v>
      </c>
      <c r="C333" s="180" t="s">
        <v>93</v>
      </c>
      <c r="D333" s="165">
        <f>D318</f>
        <v>2</v>
      </c>
      <c r="E333" s="169"/>
      <c r="F333" s="161"/>
      <c r="G333" s="168"/>
    </row>
    <row r="334" ht="26.1" customHeight="1" outlineLevel="1" spans="1:7">
      <c r="A334" s="178"/>
      <c r="B334" s="179" t="s">
        <v>94</v>
      </c>
      <c r="C334" s="180" t="s">
        <v>76</v>
      </c>
      <c r="D334" s="180">
        <f>D333*0.9*0.9*0.4</f>
        <v>0.648</v>
      </c>
      <c r="E334" s="182"/>
      <c r="F334" s="161"/>
      <c r="G334" s="168"/>
    </row>
    <row r="335" ht="26.1" customHeight="1" outlineLevel="1" spans="1:7">
      <c r="A335" s="178"/>
      <c r="B335" s="179" t="s">
        <v>95</v>
      </c>
      <c r="C335" s="180" t="s">
        <v>76</v>
      </c>
      <c r="D335" s="180">
        <f>D333*0.9*0.9*0.6</f>
        <v>0.972</v>
      </c>
      <c r="E335" s="182"/>
      <c r="F335" s="161"/>
      <c r="G335" s="168"/>
    </row>
    <row r="336" ht="26.1" customHeight="1" outlineLevel="1" spans="1:7">
      <c r="A336" s="178"/>
      <c r="B336" s="179" t="s">
        <v>78</v>
      </c>
      <c r="C336" s="180" t="s">
        <v>79</v>
      </c>
      <c r="D336" s="180">
        <f>D333*(0.6*4)</f>
        <v>4.8</v>
      </c>
      <c r="E336" s="182"/>
      <c r="F336" s="161"/>
      <c r="G336" s="168"/>
    </row>
    <row r="337" ht="26.1" customHeight="1" outlineLevel="1" spans="1:7">
      <c r="A337" s="178"/>
      <c r="B337" s="179" t="s">
        <v>90</v>
      </c>
      <c r="C337" s="180" t="s">
        <v>76</v>
      </c>
      <c r="D337" s="180">
        <f>D333*((0.9*0.9-0.6*0.6)*0.7+0.6*0.6*0.1)</f>
        <v>0.702</v>
      </c>
      <c r="E337" s="182"/>
      <c r="F337" s="161"/>
      <c r="G337" s="168"/>
    </row>
    <row r="338" ht="26.1" customHeight="1" outlineLevel="1" spans="1:7">
      <c r="A338" s="178"/>
      <c r="B338" s="157"/>
      <c r="C338" s="158"/>
      <c r="D338" s="159"/>
      <c r="E338" s="169"/>
      <c r="F338" s="170"/>
      <c r="G338" s="168"/>
    </row>
    <row r="339" ht="26.1" customHeight="1" outlineLevel="1" spans="1:7">
      <c r="A339" s="178" t="s">
        <v>107</v>
      </c>
      <c r="B339" s="189" t="s">
        <v>161</v>
      </c>
      <c r="C339" s="158" t="s">
        <v>48</v>
      </c>
      <c r="D339" s="159">
        <v>80</v>
      </c>
      <c r="E339" s="169"/>
      <c r="F339" s="170"/>
      <c r="G339" s="168"/>
    </row>
    <row r="340" ht="26.1" customHeight="1" outlineLevel="1" spans="1:7">
      <c r="A340" s="178" t="s">
        <v>109</v>
      </c>
      <c r="B340" s="157" t="s">
        <v>49</v>
      </c>
      <c r="C340" s="158" t="s">
        <v>48</v>
      </c>
      <c r="D340" s="159">
        <v>80</v>
      </c>
      <c r="E340" s="160"/>
      <c r="F340" s="161"/>
      <c r="G340" s="168"/>
    </row>
    <row r="341" ht="26.1" customHeight="1" outlineLevel="1" spans="1:7">
      <c r="A341" s="178"/>
      <c r="B341" s="163" t="s">
        <v>50</v>
      </c>
      <c r="C341" s="164" t="s">
        <v>51</v>
      </c>
      <c r="D341" s="165">
        <f>D340*3.1415926*1.4*1.4*1.4*0.6</f>
        <v>413.7854445312</v>
      </c>
      <c r="E341" s="166"/>
      <c r="F341" s="161"/>
      <c r="G341" s="168"/>
    </row>
    <row r="342" ht="26.1" customHeight="1" outlineLevel="1" spans="1:7">
      <c r="A342" s="178"/>
      <c r="B342" s="163" t="s">
        <v>52</v>
      </c>
      <c r="C342" s="164" t="s">
        <v>51</v>
      </c>
      <c r="D342" s="165">
        <f>D340*3.1415926*1.4*1.4*1.4*0.4</f>
        <v>275.8569630208</v>
      </c>
      <c r="E342" s="166"/>
      <c r="F342" s="161"/>
      <c r="G342" s="168"/>
    </row>
    <row r="343" ht="26.1" customHeight="1" outlineLevel="1" spans="1:7">
      <c r="A343" s="178"/>
      <c r="B343" s="163" t="s">
        <v>53</v>
      </c>
      <c r="C343" s="164" t="s">
        <v>54</v>
      </c>
      <c r="D343" s="165">
        <f>D340*3.1415926*2*1.2*1.2</f>
        <v>723.82293504</v>
      </c>
      <c r="E343" s="166"/>
      <c r="F343" s="161"/>
      <c r="G343" s="168"/>
    </row>
    <row r="344" ht="26.1" customHeight="1" outlineLevel="1" spans="1:7">
      <c r="A344" s="178"/>
      <c r="B344" s="163" t="s">
        <v>55</v>
      </c>
      <c r="C344" s="164" t="s">
        <v>51</v>
      </c>
      <c r="D344" s="165">
        <f>D340*3.1415926*((1.4^2-1.2^2)*1.4+1.2^2*0.2+(1.6^2-1.4^2)*0.2)</f>
        <v>285.507935488</v>
      </c>
      <c r="E344" s="166"/>
      <c r="F344" s="161"/>
      <c r="G344" s="168"/>
    </row>
    <row r="345" ht="26.1" customHeight="1" outlineLevel="1" spans="1:7">
      <c r="A345" s="178"/>
      <c r="B345" s="163" t="s">
        <v>56</v>
      </c>
      <c r="C345" s="164" t="s">
        <v>57</v>
      </c>
      <c r="D345" s="165">
        <f>D340*44</f>
        <v>3520</v>
      </c>
      <c r="E345" s="166"/>
      <c r="F345" s="161"/>
      <c r="G345" s="168"/>
    </row>
    <row r="346" ht="26.1" customHeight="1" outlineLevel="1" spans="1:7">
      <c r="A346" s="178"/>
      <c r="B346" s="157"/>
      <c r="C346" s="158"/>
      <c r="D346" s="159"/>
      <c r="E346" s="169"/>
      <c r="F346" s="170"/>
      <c r="G346" s="168"/>
    </row>
    <row r="347" ht="26.1" customHeight="1" outlineLevel="1" spans="1:7">
      <c r="A347" s="156">
        <v>7</v>
      </c>
      <c r="B347" s="189" t="s">
        <v>162</v>
      </c>
      <c r="C347" s="158" t="s">
        <v>48</v>
      </c>
      <c r="D347" s="159">
        <f>D348</f>
        <v>20</v>
      </c>
      <c r="E347" s="160"/>
      <c r="F347" s="161"/>
      <c r="G347" s="168"/>
    </row>
    <row r="348" ht="26.1" customHeight="1" outlineLevel="1" spans="1:7">
      <c r="A348" s="178" t="s">
        <v>123</v>
      </c>
      <c r="B348" s="157" t="s">
        <v>163</v>
      </c>
      <c r="C348" s="158" t="s">
        <v>48</v>
      </c>
      <c r="D348" s="159">
        <v>20</v>
      </c>
      <c r="E348" s="169"/>
      <c r="F348" s="161"/>
      <c r="G348" s="168"/>
    </row>
    <row r="349" ht="26.1" customHeight="1" outlineLevel="1" spans="1:7">
      <c r="A349" s="178"/>
      <c r="B349" s="179" t="s">
        <v>75</v>
      </c>
      <c r="C349" s="180" t="s">
        <v>76</v>
      </c>
      <c r="D349" s="165">
        <f>D348*3.1415926*1.4*1.4*1.4*0.4</f>
        <v>68.9642407552</v>
      </c>
      <c r="E349" s="183"/>
      <c r="F349" s="161"/>
      <c r="G349" s="168"/>
    </row>
    <row r="350" ht="26.1" customHeight="1" outlineLevel="1" spans="1:7">
      <c r="A350" s="178"/>
      <c r="B350" s="179" t="s">
        <v>77</v>
      </c>
      <c r="C350" s="180" t="s">
        <v>76</v>
      </c>
      <c r="D350" s="165">
        <f>D348*3.1415926*1.5*1.5*2.2*0.6</f>
        <v>186.61060044</v>
      </c>
      <c r="E350" s="183"/>
      <c r="F350" s="161"/>
      <c r="G350" s="168"/>
    </row>
    <row r="351" ht="26.1" customHeight="1" outlineLevel="1" spans="1:7">
      <c r="A351" s="178"/>
      <c r="B351" s="179" t="s">
        <v>78</v>
      </c>
      <c r="C351" s="180" t="s">
        <v>79</v>
      </c>
      <c r="D351" s="165">
        <f>D348*(3.1415926*2*1.3*1.3+2.4*1.8/2)</f>
        <v>255.57165976</v>
      </c>
      <c r="E351" s="183"/>
      <c r="F351" s="161"/>
      <c r="G351" s="168"/>
    </row>
    <row r="352" ht="26.1" customHeight="1" outlineLevel="1" spans="1:7">
      <c r="A352" s="178"/>
      <c r="B352" s="179" t="s">
        <v>80</v>
      </c>
      <c r="C352" s="180" t="s">
        <v>76</v>
      </c>
      <c r="D352" s="165">
        <f>D348*3.1415926*((1.5^2-1.3^2)*2.2+1.3^2*0.2+(1.7^2-1.5^2)*0.2)</f>
        <v>106.688484696</v>
      </c>
      <c r="E352" s="183"/>
      <c r="F352" s="161"/>
      <c r="G352" s="168"/>
    </row>
    <row r="353" ht="26.1" customHeight="1" outlineLevel="1" spans="1:7">
      <c r="A353" s="178"/>
      <c r="B353" s="179" t="s">
        <v>81</v>
      </c>
      <c r="C353" s="180" t="s">
        <v>76</v>
      </c>
      <c r="D353" s="165">
        <f>D348*3.9*1.8*0.5/2</f>
        <v>35.1</v>
      </c>
      <c r="E353" s="183"/>
      <c r="F353" s="161"/>
      <c r="G353" s="168"/>
    </row>
    <row r="354" ht="26.1" customHeight="1" outlineLevel="1" spans="1:7">
      <c r="A354" s="178"/>
      <c r="B354" s="179" t="s">
        <v>84</v>
      </c>
      <c r="C354" s="180" t="s">
        <v>76</v>
      </c>
      <c r="D354" s="165">
        <f>D348*44</f>
        <v>880</v>
      </c>
      <c r="E354" s="183"/>
      <c r="F354" s="161"/>
      <c r="G354" s="168"/>
    </row>
    <row r="355" ht="26.1" customHeight="1" outlineLevel="1" spans="1:7">
      <c r="A355" s="178"/>
      <c r="B355" s="157"/>
      <c r="C355" s="158"/>
      <c r="D355" s="159"/>
      <c r="E355" s="169"/>
      <c r="F355" s="170"/>
      <c r="G355" s="168"/>
    </row>
    <row r="356" ht="26.1" customHeight="1" outlineLevel="1" spans="1:7">
      <c r="A356" s="178" t="s">
        <v>164</v>
      </c>
      <c r="B356" s="184" t="s">
        <v>112</v>
      </c>
      <c r="C356" s="180" t="s">
        <v>87</v>
      </c>
      <c r="D356" s="185">
        <f>D348*10</f>
        <v>200</v>
      </c>
      <c r="E356" s="169"/>
      <c r="F356" s="161"/>
      <c r="G356" s="168"/>
    </row>
    <row r="357" ht="26.1" customHeight="1" outlineLevel="1" spans="1:7">
      <c r="A357" s="178"/>
      <c r="B357" s="184" t="s">
        <v>113</v>
      </c>
      <c r="C357" s="180" t="s">
        <v>76</v>
      </c>
      <c r="D357" s="185">
        <f>D356*0.45*0.3*0.4</f>
        <v>10.8</v>
      </c>
      <c r="E357" s="182"/>
      <c r="F357" s="161"/>
      <c r="G357" s="168"/>
    </row>
    <row r="358" ht="26.1" customHeight="1" outlineLevel="1" spans="1:7">
      <c r="A358" s="178"/>
      <c r="B358" s="184" t="s">
        <v>114</v>
      </c>
      <c r="C358" s="180" t="s">
        <v>76</v>
      </c>
      <c r="D358" s="185">
        <f>D356*0.45*0.3*0.6</f>
        <v>16.2</v>
      </c>
      <c r="E358" s="182"/>
      <c r="F358" s="161"/>
      <c r="G358" s="168"/>
    </row>
    <row r="359" ht="26.1" customHeight="1" outlineLevel="1" spans="1:7">
      <c r="A359" s="178"/>
      <c r="B359" s="184" t="s">
        <v>115</v>
      </c>
      <c r="C359" s="180" t="s">
        <v>79</v>
      </c>
      <c r="D359" s="185">
        <f>D356*(0.2*2+0.3*2)</f>
        <v>200</v>
      </c>
      <c r="E359" s="182"/>
      <c r="F359" s="161"/>
      <c r="G359" s="168"/>
    </row>
    <row r="360" ht="26.1" customHeight="1" outlineLevel="1" spans="1:7">
      <c r="A360" s="178"/>
      <c r="B360" s="184" t="s">
        <v>116</v>
      </c>
      <c r="C360" s="180" t="s">
        <v>76</v>
      </c>
      <c r="D360" s="185">
        <f>D356*0.085</f>
        <v>17</v>
      </c>
      <c r="E360" s="182"/>
      <c r="F360" s="161"/>
      <c r="G360" s="168"/>
    </row>
    <row r="361" ht="26.1" customHeight="1" outlineLevel="1" spans="1:7">
      <c r="A361" s="178"/>
      <c r="B361" s="184"/>
      <c r="C361" s="180"/>
      <c r="D361" s="185"/>
      <c r="E361" s="169"/>
      <c r="F361" s="170"/>
      <c r="G361" s="168"/>
    </row>
    <row r="362" ht="26.1" customHeight="1" outlineLevel="1" spans="1:7">
      <c r="A362" s="178" t="s">
        <v>165</v>
      </c>
      <c r="B362" s="184" t="s">
        <v>118</v>
      </c>
      <c r="C362" s="180" t="s">
        <v>93</v>
      </c>
      <c r="D362" s="185">
        <f>D348*1</f>
        <v>20</v>
      </c>
      <c r="E362" s="169"/>
      <c r="F362" s="161"/>
      <c r="G362" s="168"/>
    </row>
    <row r="363" ht="26.1" customHeight="1" outlineLevel="1" spans="1:7">
      <c r="A363" s="178"/>
      <c r="B363" s="184" t="s">
        <v>119</v>
      </c>
      <c r="C363" s="180" t="s">
        <v>76</v>
      </c>
      <c r="D363" s="185">
        <f>D362*0.9*0.9*0.4</f>
        <v>6.48</v>
      </c>
      <c r="E363" s="182"/>
      <c r="F363" s="161"/>
      <c r="G363" s="168"/>
    </row>
    <row r="364" ht="26.1" customHeight="1" outlineLevel="1" spans="1:7">
      <c r="A364" s="178"/>
      <c r="B364" s="184" t="s">
        <v>120</v>
      </c>
      <c r="C364" s="180" t="s">
        <v>76</v>
      </c>
      <c r="D364" s="185">
        <f>D362*0.9*0.9*0.6</f>
        <v>9.72</v>
      </c>
      <c r="E364" s="182"/>
      <c r="F364" s="161"/>
      <c r="G364" s="168"/>
    </row>
    <row r="365" ht="26.1" customHeight="1" outlineLevel="1" spans="1:7">
      <c r="A365" s="178"/>
      <c r="B365" s="184" t="s">
        <v>115</v>
      </c>
      <c r="C365" s="180" t="s">
        <v>79</v>
      </c>
      <c r="D365" s="185">
        <f>D362*(0.6*4)</f>
        <v>48</v>
      </c>
      <c r="E365" s="182"/>
      <c r="F365" s="161"/>
      <c r="G365" s="168"/>
    </row>
    <row r="366" ht="26.1" customHeight="1" outlineLevel="1" spans="1:7">
      <c r="A366" s="178"/>
      <c r="B366" s="184" t="s">
        <v>116</v>
      </c>
      <c r="C366" s="180" t="s">
        <v>76</v>
      </c>
      <c r="D366" s="185">
        <f>D362*((0.9*0.9-0.6*0.6)*0.7+0.6*0.6*0.1)</f>
        <v>7.02</v>
      </c>
      <c r="E366" s="182"/>
      <c r="F366" s="161"/>
      <c r="G366" s="168"/>
    </row>
    <row r="367" ht="26.1" customHeight="1" outlineLevel="1" spans="1:7">
      <c r="A367" s="178"/>
      <c r="B367" s="157"/>
      <c r="C367" s="158"/>
      <c r="D367" s="159"/>
      <c r="E367" s="169"/>
      <c r="F367" s="170"/>
      <c r="G367" s="168"/>
    </row>
    <row r="368" s="125" customFormat="1" ht="26.1" customHeight="1" spans="1:7">
      <c r="A368" s="193" t="s">
        <v>166</v>
      </c>
      <c r="B368" s="191" t="s">
        <v>167</v>
      </c>
      <c r="C368" s="194" t="s">
        <v>152</v>
      </c>
      <c r="D368" s="195">
        <f>SUM(D369,D390,D398,D419)</f>
        <v>56</v>
      </c>
      <c r="E368" s="176"/>
      <c r="F368" s="195"/>
      <c r="G368" s="177"/>
    </row>
    <row r="369" ht="26.1" customHeight="1" outlineLevel="1" spans="1:7">
      <c r="A369" s="156">
        <v>1</v>
      </c>
      <c r="B369" s="189" t="s">
        <v>168</v>
      </c>
      <c r="C369" s="158" t="s">
        <v>48</v>
      </c>
      <c r="D369" s="159">
        <f>D370</f>
        <v>15</v>
      </c>
      <c r="E369" s="160"/>
      <c r="F369" s="161"/>
      <c r="G369" s="168"/>
    </row>
    <row r="370" ht="26.1" customHeight="1" outlineLevel="1" spans="1:7">
      <c r="A370" s="178" t="s">
        <v>169</v>
      </c>
      <c r="B370" s="157" t="s">
        <v>170</v>
      </c>
      <c r="C370" s="158" t="s">
        <v>48</v>
      </c>
      <c r="D370" s="159">
        <v>15</v>
      </c>
      <c r="E370" s="169"/>
      <c r="F370" s="161"/>
      <c r="G370" s="168"/>
    </row>
    <row r="371" ht="26.1" customHeight="1" outlineLevel="1" spans="1:7">
      <c r="A371" s="178"/>
      <c r="B371" s="179" t="s">
        <v>75</v>
      </c>
      <c r="C371" s="180" t="s">
        <v>76</v>
      </c>
      <c r="D371" s="165">
        <f>D370*3.1415926*1.4*1.4*1.4*0.4</f>
        <v>51.7231805664</v>
      </c>
      <c r="E371" s="183"/>
      <c r="F371" s="161"/>
      <c r="G371" s="168"/>
    </row>
    <row r="372" ht="26.1" customHeight="1" outlineLevel="1" spans="1:7">
      <c r="A372" s="178"/>
      <c r="B372" s="179" t="s">
        <v>77</v>
      </c>
      <c r="C372" s="180" t="s">
        <v>76</v>
      </c>
      <c r="D372" s="165">
        <f>D370*3.1415926*1.5*1.5*2.2*0.6</f>
        <v>139.95795033</v>
      </c>
      <c r="E372" s="183"/>
      <c r="F372" s="161"/>
      <c r="G372" s="168"/>
    </row>
    <row r="373" ht="26.1" customHeight="1" outlineLevel="1" spans="1:7">
      <c r="A373" s="178"/>
      <c r="B373" s="179" t="s">
        <v>78</v>
      </c>
      <c r="C373" s="180" t="s">
        <v>79</v>
      </c>
      <c r="D373" s="165">
        <f>D370*(3.1415926*2*1.3*1.3+2.4*1.8/2)</f>
        <v>191.67874482</v>
      </c>
      <c r="E373" s="183"/>
      <c r="F373" s="161"/>
      <c r="G373" s="168"/>
    </row>
    <row r="374" ht="26.1" customHeight="1" outlineLevel="1" spans="1:7">
      <c r="A374" s="178"/>
      <c r="B374" s="179" t="s">
        <v>80</v>
      </c>
      <c r="C374" s="180" t="s">
        <v>76</v>
      </c>
      <c r="D374" s="165">
        <f>D370*3.1415926*((1.5^2-1.3^2)*2.2+1.3^2*0.2+(1.7^2-1.5^2)*0.2)</f>
        <v>80.016363522</v>
      </c>
      <c r="E374" s="183"/>
      <c r="F374" s="161"/>
      <c r="G374" s="168"/>
    </row>
    <row r="375" ht="26.1" customHeight="1" outlineLevel="1" spans="1:7">
      <c r="A375" s="178"/>
      <c r="B375" s="179" t="s">
        <v>81</v>
      </c>
      <c r="C375" s="180" t="s">
        <v>76</v>
      </c>
      <c r="D375" s="165">
        <f>D370*3.9*1.8*0.5/2</f>
        <v>26.325</v>
      </c>
      <c r="E375" s="183"/>
      <c r="F375" s="161"/>
      <c r="G375" s="168"/>
    </row>
    <row r="376" ht="26.1" customHeight="1" outlineLevel="1" spans="1:7">
      <c r="A376" s="178"/>
      <c r="B376" s="179" t="s">
        <v>84</v>
      </c>
      <c r="C376" s="180" t="s">
        <v>76</v>
      </c>
      <c r="D376" s="165">
        <f>D370*44</f>
        <v>660</v>
      </c>
      <c r="E376" s="183"/>
      <c r="F376" s="161"/>
      <c r="G376" s="168"/>
    </row>
    <row r="377" ht="26.1" customHeight="1" outlineLevel="1" spans="1:7">
      <c r="A377" s="178"/>
      <c r="B377" s="157"/>
      <c r="C377" s="158"/>
      <c r="D377" s="159"/>
      <c r="E377" s="169"/>
      <c r="F377" s="170"/>
      <c r="G377" s="168"/>
    </row>
    <row r="378" ht="26.1" customHeight="1" outlineLevel="1" spans="1:7">
      <c r="A378" s="178" t="s">
        <v>171</v>
      </c>
      <c r="B378" s="184" t="s">
        <v>112</v>
      </c>
      <c r="C378" s="180" t="s">
        <v>87</v>
      </c>
      <c r="D378" s="185">
        <f>D370*10</f>
        <v>150</v>
      </c>
      <c r="E378" s="169"/>
      <c r="F378" s="161"/>
      <c r="G378" s="168"/>
    </row>
    <row r="379" ht="26.1" customHeight="1" outlineLevel="1" spans="1:7">
      <c r="A379" s="178"/>
      <c r="B379" s="184" t="s">
        <v>113</v>
      </c>
      <c r="C379" s="180" t="s">
        <v>76</v>
      </c>
      <c r="D379" s="185">
        <f>D378*0.45*0.3*0.4</f>
        <v>8.1</v>
      </c>
      <c r="E379" s="182"/>
      <c r="F379" s="161"/>
      <c r="G379" s="168"/>
    </row>
    <row r="380" ht="26.1" customHeight="1" outlineLevel="1" spans="1:7">
      <c r="A380" s="178"/>
      <c r="B380" s="184" t="s">
        <v>114</v>
      </c>
      <c r="C380" s="180" t="s">
        <v>76</v>
      </c>
      <c r="D380" s="185">
        <f>D378*0.45*0.3*0.6</f>
        <v>12.15</v>
      </c>
      <c r="E380" s="182"/>
      <c r="F380" s="161"/>
      <c r="G380" s="168"/>
    </row>
    <row r="381" ht="26.1" customHeight="1" outlineLevel="1" spans="1:7">
      <c r="A381" s="178"/>
      <c r="B381" s="184" t="s">
        <v>115</v>
      </c>
      <c r="C381" s="180" t="s">
        <v>79</v>
      </c>
      <c r="D381" s="185">
        <f>D378*(0.2*2+0.3*2)</f>
        <v>150</v>
      </c>
      <c r="E381" s="182"/>
      <c r="F381" s="161"/>
      <c r="G381" s="168"/>
    </row>
    <row r="382" ht="26.1" customHeight="1" outlineLevel="1" spans="1:7">
      <c r="A382" s="178"/>
      <c r="B382" s="184" t="s">
        <v>116</v>
      </c>
      <c r="C382" s="180" t="s">
        <v>76</v>
      </c>
      <c r="D382" s="185">
        <f>D378*0.085</f>
        <v>12.75</v>
      </c>
      <c r="E382" s="182"/>
      <c r="F382" s="161"/>
      <c r="G382" s="168"/>
    </row>
    <row r="383" ht="26.1" customHeight="1" outlineLevel="1" spans="1:7">
      <c r="A383" s="178"/>
      <c r="B383" s="184"/>
      <c r="C383" s="180"/>
      <c r="D383" s="185"/>
      <c r="E383" s="169"/>
      <c r="F383" s="170"/>
      <c r="G383" s="168"/>
    </row>
    <row r="384" ht="26.1" customHeight="1" outlineLevel="1" spans="1:7">
      <c r="A384" s="178" t="s">
        <v>172</v>
      </c>
      <c r="B384" s="184" t="s">
        <v>118</v>
      </c>
      <c r="C384" s="180" t="s">
        <v>93</v>
      </c>
      <c r="D384" s="185">
        <f>D370*1</f>
        <v>15</v>
      </c>
      <c r="E384" s="169"/>
      <c r="F384" s="161"/>
      <c r="G384" s="168"/>
    </row>
    <row r="385" ht="26.1" customHeight="1" outlineLevel="1" spans="1:7">
      <c r="A385" s="178"/>
      <c r="B385" s="184" t="s">
        <v>119</v>
      </c>
      <c r="C385" s="180" t="s">
        <v>76</v>
      </c>
      <c r="D385" s="185">
        <f>D384*0.9*0.9*0.4</f>
        <v>4.86</v>
      </c>
      <c r="E385" s="182"/>
      <c r="F385" s="161"/>
      <c r="G385" s="168"/>
    </row>
    <row r="386" ht="26.1" customHeight="1" outlineLevel="1" spans="1:7">
      <c r="A386" s="178"/>
      <c r="B386" s="184" t="s">
        <v>120</v>
      </c>
      <c r="C386" s="180" t="s">
        <v>76</v>
      </c>
      <c r="D386" s="185">
        <f>D384*0.9*0.9*0.6</f>
        <v>7.29</v>
      </c>
      <c r="E386" s="182"/>
      <c r="F386" s="161"/>
      <c r="G386" s="168"/>
    </row>
    <row r="387" ht="26.1" customHeight="1" outlineLevel="1" spans="1:7">
      <c r="A387" s="178"/>
      <c r="B387" s="184" t="s">
        <v>115</v>
      </c>
      <c r="C387" s="180" t="s">
        <v>79</v>
      </c>
      <c r="D387" s="185">
        <f>D384*(0.6*4)</f>
        <v>36</v>
      </c>
      <c r="E387" s="182"/>
      <c r="F387" s="161"/>
      <c r="G387" s="168"/>
    </row>
    <row r="388" ht="26.1" customHeight="1" outlineLevel="1" spans="1:7">
      <c r="A388" s="178"/>
      <c r="B388" s="184" t="s">
        <v>116</v>
      </c>
      <c r="C388" s="180" t="s">
        <v>76</v>
      </c>
      <c r="D388" s="185">
        <f>D384*((0.9*0.9-0.6*0.6)*0.7+0.6*0.6*0.1)</f>
        <v>5.265</v>
      </c>
      <c r="E388" s="182"/>
      <c r="F388" s="161"/>
      <c r="G388" s="168"/>
    </row>
    <row r="389" ht="26.1" customHeight="1" outlineLevel="1" spans="1:7">
      <c r="A389" s="178"/>
      <c r="B389" s="163"/>
      <c r="C389" s="164"/>
      <c r="D389" s="165"/>
      <c r="E389" s="166"/>
      <c r="F389" s="161"/>
      <c r="G389" s="168"/>
    </row>
    <row r="390" ht="26.1" customHeight="1" outlineLevel="1" spans="1:7">
      <c r="A390" s="178" t="s">
        <v>173</v>
      </c>
      <c r="B390" s="189" t="s">
        <v>174</v>
      </c>
      <c r="C390" s="158" t="s">
        <v>48</v>
      </c>
      <c r="D390" s="159">
        <v>30</v>
      </c>
      <c r="E390" s="169"/>
      <c r="F390" s="170"/>
      <c r="G390" s="168"/>
    </row>
    <row r="391" ht="26.1" customHeight="1" outlineLevel="1" spans="1:7">
      <c r="A391" s="178" t="s">
        <v>143</v>
      </c>
      <c r="B391" s="157" t="s">
        <v>73</v>
      </c>
      <c r="C391" s="158" t="s">
        <v>48</v>
      </c>
      <c r="D391" s="159">
        <v>30</v>
      </c>
      <c r="E391" s="160"/>
      <c r="F391" s="161"/>
      <c r="G391" s="168"/>
    </row>
    <row r="392" ht="26.1" customHeight="1" outlineLevel="1" spans="1:7">
      <c r="A392" s="178"/>
      <c r="B392" s="163" t="s">
        <v>50</v>
      </c>
      <c r="C392" s="164" t="s">
        <v>51</v>
      </c>
      <c r="D392" s="165">
        <f>D391*3.1415926*1.4*1.4*1.4*0.6</f>
        <v>155.1695416992</v>
      </c>
      <c r="E392" s="166"/>
      <c r="F392" s="161"/>
      <c r="G392" s="168"/>
    </row>
    <row r="393" ht="26.1" customHeight="1" outlineLevel="1" spans="1:7">
      <c r="A393" s="178"/>
      <c r="B393" s="163" t="s">
        <v>52</v>
      </c>
      <c r="C393" s="164" t="s">
        <v>51</v>
      </c>
      <c r="D393" s="165">
        <f>D391*3.1415926*1.4*1.4*1.4*0.4</f>
        <v>103.4463611328</v>
      </c>
      <c r="E393" s="166"/>
      <c r="F393" s="161"/>
      <c r="G393" s="168"/>
    </row>
    <row r="394" ht="26.1" customHeight="1" outlineLevel="1" spans="1:7">
      <c r="A394" s="178"/>
      <c r="B394" s="163" t="s">
        <v>53</v>
      </c>
      <c r="C394" s="164" t="s">
        <v>54</v>
      </c>
      <c r="D394" s="165">
        <f>D391*3.1415926*2*1.2*1.2</f>
        <v>271.43360064</v>
      </c>
      <c r="E394" s="166"/>
      <c r="F394" s="161"/>
      <c r="G394" s="168"/>
    </row>
    <row r="395" ht="26.1" customHeight="1" outlineLevel="1" spans="1:7">
      <c r="A395" s="178"/>
      <c r="B395" s="163" t="s">
        <v>55</v>
      </c>
      <c r="C395" s="164" t="s">
        <v>51</v>
      </c>
      <c r="D395" s="165">
        <f>D391*3.1415926*((1.4^2-1.2^2)*1.4+1.2^2*0.2+(1.6^2-1.4^2)*0.2)</f>
        <v>107.065475808</v>
      </c>
      <c r="E395" s="166"/>
      <c r="F395" s="161"/>
      <c r="G395" s="168"/>
    </row>
    <row r="396" ht="26.1" customHeight="1" outlineLevel="1" spans="1:7">
      <c r="A396" s="178"/>
      <c r="B396" s="163" t="s">
        <v>56</v>
      </c>
      <c r="C396" s="164" t="s">
        <v>57</v>
      </c>
      <c r="D396" s="165">
        <f>D391*44</f>
        <v>1320</v>
      </c>
      <c r="E396" s="166"/>
      <c r="F396" s="161"/>
      <c r="G396" s="168"/>
    </row>
    <row r="397" ht="26.1" customHeight="1" outlineLevel="1" spans="1:7">
      <c r="A397" s="178"/>
      <c r="B397" s="163"/>
      <c r="C397" s="164"/>
      <c r="D397" s="165"/>
      <c r="E397" s="166"/>
      <c r="F397" s="161"/>
      <c r="G397" s="168"/>
    </row>
    <row r="398" ht="26.1" customHeight="1" outlineLevel="1" spans="1:7">
      <c r="A398" s="156">
        <v>3</v>
      </c>
      <c r="B398" s="189" t="s">
        <v>175</v>
      </c>
      <c r="C398" s="158" t="s">
        <v>48</v>
      </c>
      <c r="D398" s="159">
        <f>D399</f>
        <v>5</v>
      </c>
      <c r="E398" s="160"/>
      <c r="F398" s="161"/>
      <c r="G398" s="168"/>
    </row>
    <row r="399" ht="26.1" customHeight="1" outlineLevel="1" spans="1:7">
      <c r="A399" s="178" t="s">
        <v>100</v>
      </c>
      <c r="B399" s="157" t="s">
        <v>176</v>
      </c>
      <c r="C399" s="158" t="s">
        <v>48</v>
      </c>
      <c r="D399" s="159">
        <v>5</v>
      </c>
      <c r="E399" s="169"/>
      <c r="F399" s="161"/>
      <c r="G399" s="168"/>
    </row>
    <row r="400" ht="26.1" customHeight="1" outlineLevel="1" spans="1:7">
      <c r="A400" s="178"/>
      <c r="B400" s="179" t="s">
        <v>75</v>
      </c>
      <c r="C400" s="180" t="s">
        <v>76</v>
      </c>
      <c r="D400" s="165">
        <f>D399*3.1415926*1.4*1.4*1.4*0.4</f>
        <v>17.2410601888</v>
      </c>
      <c r="E400" s="183"/>
      <c r="F400" s="161"/>
      <c r="G400" s="168"/>
    </row>
    <row r="401" ht="26.1" customHeight="1" outlineLevel="1" spans="1:7">
      <c r="A401" s="178"/>
      <c r="B401" s="179" t="s">
        <v>77</v>
      </c>
      <c r="C401" s="180" t="s">
        <v>76</v>
      </c>
      <c r="D401" s="165">
        <f>D399*3.1415926*1.5*1.5*2.2*0.6</f>
        <v>46.65265011</v>
      </c>
      <c r="E401" s="183"/>
      <c r="F401" s="161"/>
      <c r="G401" s="168"/>
    </row>
    <row r="402" ht="26.1" customHeight="1" outlineLevel="1" spans="1:7">
      <c r="A402" s="178"/>
      <c r="B402" s="179" t="s">
        <v>78</v>
      </c>
      <c r="C402" s="180" t="s">
        <v>79</v>
      </c>
      <c r="D402" s="165">
        <f>D399*(3.1415926*2*1.3*1.3+2.4*1.8/2)</f>
        <v>63.89291494</v>
      </c>
      <c r="E402" s="183"/>
      <c r="F402" s="161"/>
      <c r="G402" s="168"/>
    </row>
    <row r="403" ht="26.1" customHeight="1" outlineLevel="1" spans="1:7">
      <c r="A403" s="178"/>
      <c r="B403" s="179" t="s">
        <v>80</v>
      </c>
      <c r="C403" s="180" t="s">
        <v>76</v>
      </c>
      <c r="D403" s="165">
        <f>D399*3.1415926*((1.5^2-1.3^2)*2.2+1.3^2*0.2+(1.7^2-1.5^2)*0.2)</f>
        <v>26.672121174</v>
      </c>
      <c r="E403" s="183"/>
      <c r="F403" s="161"/>
      <c r="G403" s="168"/>
    </row>
    <row r="404" ht="26.1" customHeight="1" outlineLevel="1" spans="1:7">
      <c r="A404" s="178"/>
      <c r="B404" s="179" t="s">
        <v>81</v>
      </c>
      <c r="C404" s="180" t="s">
        <v>76</v>
      </c>
      <c r="D404" s="165">
        <f>D399*3.9*1.8*0.5/2</f>
        <v>8.775</v>
      </c>
      <c r="E404" s="183"/>
      <c r="F404" s="161"/>
      <c r="G404" s="168"/>
    </row>
    <row r="405" ht="26.1" customHeight="1" outlineLevel="1" spans="1:7">
      <c r="A405" s="178"/>
      <c r="B405" s="179" t="s">
        <v>84</v>
      </c>
      <c r="C405" s="180" t="s">
        <v>76</v>
      </c>
      <c r="D405" s="165">
        <f>D399*44</f>
        <v>220</v>
      </c>
      <c r="E405" s="183"/>
      <c r="F405" s="161"/>
      <c r="G405" s="168"/>
    </row>
    <row r="406" ht="26.1" customHeight="1" outlineLevel="1" spans="1:7">
      <c r="A406" s="178"/>
      <c r="B406" s="157"/>
      <c r="C406" s="158"/>
      <c r="D406" s="159"/>
      <c r="E406" s="169"/>
      <c r="F406" s="170"/>
      <c r="G406" s="168"/>
    </row>
    <row r="407" ht="26.1" customHeight="1" outlineLevel="1" spans="1:7">
      <c r="A407" s="178" t="s">
        <v>149</v>
      </c>
      <c r="B407" s="184" t="s">
        <v>112</v>
      </c>
      <c r="C407" s="180" t="s">
        <v>87</v>
      </c>
      <c r="D407" s="185">
        <f>D399*10</f>
        <v>50</v>
      </c>
      <c r="E407" s="169"/>
      <c r="F407" s="161"/>
      <c r="G407" s="168"/>
    </row>
    <row r="408" ht="26.1" customHeight="1" outlineLevel="1" spans="1:7">
      <c r="A408" s="178"/>
      <c r="B408" s="184" t="s">
        <v>113</v>
      </c>
      <c r="C408" s="180" t="s">
        <v>76</v>
      </c>
      <c r="D408" s="185">
        <f>D407*0.45*0.3*0.4</f>
        <v>2.7</v>
      </c>
      <c r="E408" s="182"/>
      <c r="F408" s="161"/>
      <c r="G408" s="168"/>
    </row>
    <row r="409" ht="26.1" customHeight="1" outlineLevel="1" spans="1:7">
      <c r="A409" s="178"/>
      <c r="B409" s="184" t="s">
        <v>114</v>
      </c>
      <c r="C409" s="180" t="s">
        <v>76</v>
      </c>
      <c r="D409" s="185">
        <f>D407*0.45*0.3*0.6</f>
        <v>4.05</v>
      </c>
      <c r="E409" s="182"/>
      <c r="F409" s="161"/>
      <c r="G409" s="168"/>
    </row>
    <row r="410" ht="26.1" customHeight="1" outlineLevel="1" spans="1:7">
      <c r="A410" s="178"/>
      <c r="B410" s="184" t="s">
        <v>115</v>
      </c>
      <c r="C410" s="180" t="s">
        <v>79</v>
      </c>
      <c r="D410" s="185">
        <f>D407*(0.2*2+0.3*2)</f>
        <v>50</v>
      </c>
      <c r="E410" s="182"/>
      <c r="F410" s="161"/>
      <c r="G410" s="168"/>
    </row>
    <row r="411" ht="26.1" customHeight="1" outlineLevel="1" spans="1:7">
      <c r="A411" s="178"/>
      <c r="B411" s="184" t="s">
        <v>116</v>
      </c>
      <c r="C411" s="180" t="s">
        <v>76</v>
      </c>
      <c r="D411" s="185">
        <f>D407*0.085</f>
        <v>4.25</v>
      </c>
      <c r="E411" s="182"/>
      <c r="F411" s="161"/>
      <c r="G411" s="168"/>
    </row>
    <row r="412" ht="26.1" customHeight="1" outlineLevel="1" spans="1:7">
      <c r="A412" s="178"/>
      <c r="B412" s="184"/>
      <c r="C412" s="180"/>
      <c r="D412" s="185"/>
      <c r="E412" s="169"/>
      <c r="F412" s="170"/>
      <c r="G412" s="168"/>
    </row>
    <row r="413" ht="26.1" customHeight="1" outlineLevel="1" spans="1:7">
      <c r="A413" s="178" t="s">
        <v>150</v>
      </c>
      <c r="B413" s="184" t="s">
        <v>118</v>
      </c>
      <c r="C413" s="180" t="s">
        <v>93</v>
      </c>
      <c r="D413" s="185">
        <f>D399*1</f>
        <v>5</v>
      </c>
      <c r="E413" s="169"/>
      <c r="F413" s="161"/>
      <c r="G413" s="168"/>
    </row>
    <row r="414" ht="26.1" customHeight="1" outlineLevel="1" spans="1:7">
      <c r="A414" s="178"/>
      <c r="B414" s="184" t="s">
        <v>119</v>
      </c>
      <c r="C414" s="180" t="s">
        <v>76</v>
      </c>
      <c r="D414" s="185">
        <f>D413*0.9*0.9*0.4</f>
        <v>1.62</v>
      </c>
      <c r="E414" s="182"/>
      <c r="F414" s="161"/>
      <c r="G414" s="168"/>
    </row>
    <row r="415" ht="26.1" customHeight="1" outlineLevel="1" spans="1:7">
      <c r="A415" s="178"/>
      <c r="B415" s="184" t="s">
        <v>120</v>
      </c>
      <c r="C415" s="180" t="s">
        <v>76</v>
      </c>
      <c r="D415" s="185">
        <f>D413*0.9*0.9*0.6</f>
        <v>2.43</v>
      </c>
      <c r="E415" s="182"/>
      <c r="F415" s="161"/>
      <c r="G415" s="168"/>
    </row>
    <row r="416" ht="26.1" customHeight="1" outlineLevel="1" spans="1:7">
      <c r="A416" s="178"/>
      <c r="B416" s="184" t="s">
        <v>115</v>
      </c>
      <c r="C416" s="180" t="s">
        <v>79</v>
      </c>
      <c r="D416" s="185">
        <f>D413*(0.6*4)</f>
        <v>12</v>
      </c>
      <c r="E416" s="182"/>
      <c r="F416" s="161"/>
      <c r="G416" s="168"/>
    </row>
    <row r="417" ht="26.1" customHeight="1" outlineLevel="1" spans="1:7">
      <c r="A417" s="178"/>
      <c r="B417" s="184" t="s">
        <v>116</v>
      </c>
      <c r="C417" s="180" t="s">
        <v>76</v>
      </c>
      <c r="D417" s="185">
        <f>D413*((0.9*0.9-0.6*0.6)*0.7+0.6*0.6*0.1)</f>
        <v>1.755</v>
      </c>
      <c r="E417" s="182"/>
      <c r="F417" s="161"/>
      <c r="G417" s="168"/>
    </row>
    <row r="418" ht="26.1" customHeight="1" outlineLevel="1" spans="1:7">
      <c r="A418" s="178"/>
      <c r="B418" s="184"/>
      <c r="C418" s="180"/>
      <c r="D418" s="185"/>
      <c r="E418" s="182"/>
      <c r="F418" s="161"/>
      <c r="G418" s="168"/>
    </row>
    <row r="419" ht="26.1" customHeight="1" outlineLevel="1" spans="1:7">
      <c r="A419" s="178" t="s">
        <v>101</v>
      </c>
      <c r="B419" s="189" t="s">
        <v>177</v>
      </c>
      <c r="C419" s="192" t="s">
        <v>152</v>
      </c>
      <c r="D419" s="159">
        <f>D420+D427</f>
        <v>6</v>
      </c>
      <c r="E419" s="169"/>
      <c r="F419" s="170"/>
      <c r="G419" s="168"/>
    </row>
    <row r="420" ht="26.1" customHeight="1" outlineLevel="1" spans="1:7">
      <c r="A420" s="178" t="s">
        <v>103</v>
      </c>
      <c r="B420" s="157" t="s">
        <v>178</v>
      </c>
      <c r="C420" s="158" t="s">
        <v>48</v>
      </c>
      <c r="D420" s="159">
        <v>5</v>
      </c>
      <c r="E420" s="160"/>
      <c r="F420" s="161"/>
      <c r="G420" s="168"/>
    </row>
    <row r="421" ht="26.1" customHeight="1" outlineLevel="1" spans="1:7">
      <c r="A421" s="178"/>
      <c r="B421" s="163" t="s">
        <v>50</v>
      </c>
      <c r="C421" s="164" t="s">
        <v>51</v>
      </c>
      <c r="D421" s="165">
        <f>D420*3.1415926*1.4*1.4*1.4*0.6</f>
        <v>25.8615902832</v>
      </c>
      <c r="E421" s="166"/>
      <c r="F421" s="161"/>
      <c r="G421" s="168"/>
    </row>
    <row r="422" ht="26.1" customHeight="1" outlineLevel="1" spans="1:7">
      <c r="A422" s="178"/>
      <c r="B422" s="163" t="s">
        <v>52</v>
      </c>
      <c r="C422" s="164" t="s">
        <v>51</v>
      </c>
      <c r="D422" s="165">
        <f>D420*3.1415926*1.4*1.4*1.4*0.4</f>
        <v>17.2410601888</v>
      </c>
      <c r="E422" s="166"/>
      <c r="F422" s="161"/>
      <c r="G422" s="168"/>
    </row>
    <row r="423" ht="26.1" customHeight="1" outlineLevel="1" spans="1:7">
      <c r="A423" s="178"/>
      <c r="B423" s="163" t="s">
        <v>53</v>
      </c>
      <c r="C423" s="164" t="s">
        <v>54</v>
      </c>
      <c r="D423" s="165">
        <f>D420*3.1415926*2*1.2*1.2</f>
        <v>45.23893344</v>
      </c>
      <c r="E423" s="166"/>
      <c r="F423" s="161"/>
      <c r="G423" s="168"/>
    </row>
    <row r="424" ht="26.1" customHeight="1" outlineLevel="1" spans="1:7">
      <c r="A424" s="156"/>
      <c r="B424" s="163" t="s">
        <v>55</v>
      </c>
      <c r="C424" s="164" t="s">
        <v>51</v>
      </c>
      <c r="D424" s="165">
        <f>D420*3.1415926*((1.4^2-1.2^2)*1.4+1.2^2*0.2+(1.6^2-1.4^2)*0.2)</f>
        <v>17.844245968</v>
      </c>
      <c r="E424" s="166"/>
      <c r="F424" s="161"/>
      <c r="G424" s="168"/>
    </row>
    <row r="425" ht="26.1" customHeight="1" outlineLevel="1" spans="1:7">
      <c r="A425" s="156"/>
      <c r="B425" s="163" t="s">
        <v>56</v>
      </c>
      <c r="C425" s="164" t="s">
        <v>57</v>
      </c>
      <c r="D425" s="165">
        <f>D420*44</f>
        <v>220</v>
      </c>
      <c r="E425" s="166"/>
      <c r="F425" s="161"/>
      <c r="G425" s="168"/>
    </row>
    <row r="426" ht="26.1" customHeight="1" outlineLevel="1" spans="1:7">
      <c r="A426" s="178"/>
      <c r="B426" s="157"/>
      <c r="C426" s="158"/>
      <c r="D426" s="159"/>
      <c r="E426" s="169"/>
      <c r="F426" s="170"/>
      <c r="G426" s="168"/>
    </row>
    <row r="427" ht="26.1" customHeight="1" outlineLevel="1" spans="1:7">
      <c r="A427" s="156">
        <v>4.2</v>
      </c>
      <c r="B427" s="157" t="s">
        <v>158</v>
      </c>
      <c r="C427" s="158" t="s">
        <v>48</v>
      </c>
      <c r="D427" s="159">
        <v>1</v>
      </c>
      <c r="E427" s="169"/>
      <c r="F427" s="170"/>
      <c r="G427" s="168"/>
    </row>
    <row r="428" ht="26.1" customHeight="1" outlineLevel="1" spans="1:7">
      <c r="A428" s="156"/>
      <c r="B428" s="179" t="s">
        <v>75</v>
      </c>
      <c r="C428" s="180" t="s">
        <v>76</v>
      </c>
      <c r="D428" s="165">
        <f>D427*3.1415926*3.07^2*2.15*0.4</f>
        <v>25.4639086423364</v>
      </c>
      <c r="E428" s="182"/>
      <c r="F428" s="161"/>
      <c r="G428" s="168"/>
    </row>
    <row r="429" ht="26.1" customHeight="1" outlineLevel="1" spans="1:7">
      <c r="A429" s="156"/>
      <c r="B429" s="179" t="s">
        <v>77</v>
      </c>
      <c r="C429" s="180" t="s">
        <v>76</v>
      </c>
      <c r="D429" s="165">
        <f>D427*3.1415926*3.07^2*2.15*0.6</f>
        <v>38.1958629635046</v>
      </c>
      <c r="E429" s="182"/>
      <c r="F429" s="161"/>
      <c r="G429" s="168"/>
    </row>
    <row r="430" ht="26.1" customHeight="1" outlineLevel="1" spans="1:7">
      <c r="A430" s="156"/>
      <c r="B430" s="179" t="s">
        <v>78</v>
      </c>
      <c r="C430" s="180" t="s">
        <v>79</v>
      </c>
      <c r="D430" s="165">
        <f>D427*(3.1415926*2*2.82*2+2.4*1.8/2)</f>
        <v>37.597164528</v>
      </c>
      <c r="E430" s="182"/>
      <c r="F430" s="161"/>
      <c r="G430" s="168"/>
    </row>
    <row r="431" ht="26.1" customHeight="1" outlineLevel="1" spans="1:7">
      <c r="A431" s="156"/>
      <c r="B431" s="179" t="s">
        <v>80</v>
      </c>
      <c r="C431" s="180" t="s">
        <v>76</v>
      </c>
      <c r="D431" s="165">
        <f>D427*3.1415926*((3.07^2-2.82^2)*2.2+2.82^2*0.15)</f>
        <v>13.924669376536</v>
      </c>
      <c r="E431" s="182"/>
      <c r="F431" s="161"/>
      <c r="G431" s="168"/>
    </row>
    <row r="432" ht="26.1" customHeight="1" outlineLevel="1" spans="1:7">
      <c r="A432" s="156"/>
      <c r="B432" s="179" t="s">
        <v>81</v>
      </c>
      <c r="C432" s="180" t="s">
        <v>76</v>
      </c>
      <c r="D432" s="165">
        <f>D427*3.9*1.8*0.5/2</f>
        <v>1.755</v>
      </c>
      <c r="E432" s="182"/>
      <c r="F432" s="161"/>
      <c r="G432" s="168"/>
    </row>
    <row r="433" ht="26.1" customHeight="1" outlineLevel="1" spans="1:7">
      <c r="A433" s="178"/>
      <c r="B433" s="179" t="s">
        <v>82</v>
      </c>
      <c r="C433" s="180" t="s">
        <v>83</v>
      </c>
      <c r="D433" s="165">
        <f>D427*((496.39+177.95+161.7+205.76)/1000)</f>
        <v>1.0418</v>
      </c>
      <c r="E433" s="182"/>
      <c r="F433" s="161"/>
      <c r="G433" s="168"/>
    </row>
    <row r="434" ht="26.1" customHeight="1" outlineLevel="1" spans="1:7">
      <c r="A434" s="178"/>
      <c r="B434" s="179" t="s">
        <v>84</v>
      </c>
      <c r="C434" s="180" t="s">
        <v>76</v>
      </c>
      <c r="D434" s="165">
        <f>D427*96</f>
        <v>96</v>
      </c>
      <c r="E434" s="182"/>
      <c r="F434" s="161"/>
      <c r="G434" s="168"/>
    </row>
    <row r="435" ht="26.1" customHeight="1" outlineLevel="1" spans="1:7">
      <c r="A435" s="178"/>
      <c r="B435" s="179"/>
      <c r="C435" s="180"/>
      <c r="D435" s="180"/>
      <c r="E435" s="169"/>
      <c r="F435" s="170"/>
      <c r="G435" s="168"/>
    </row>
    <row r="436" ht="26.1" customHeight="1" outlineLevel="1" spans="1:7">
      <c r="A436" s="178" t="s">
        <v>154</v>
      </c>
      <c r="B436" s="179" t="s">
        <v>86</v>
      </c>
      <c r="C436" s="180" t="s">
        <v>87</v>
      </c>
      <c r="D436" s="180">
        <f>D427*15</f>
        <v>15</v>
      </c>
      <c r="E436" s="169"/>
      <c r="F436" s="161"/>
      <c r="G436" s="168"/>
    </row>
    <row r="437" ht="26.1" customHeight="1" outlineLevel="1" spans="1:7">
      <c r="A437" s="178"/>
      <c r="B437" s="179" t="s">
        <v>88</v>
      </c>
      <c r="C437" s="180" t="s">
        <v>76</v>
      </c>
      <c r="D437" s="180">
        <f>D436*0.45*0.3*0.4</f>
        <v>0.81</v>
      </c>
      <c r="E437" s="182"/>
      <c r="F437" s="161"/>
      <c r="G437" s="168"/>
    </row>
    <row r="438" ht="26.1" customHeight="1" outlineLevel="1" spans="1:7">
      <c r="A438" s="178"/>
      <c r="B438" s="179" t="s">
        <v>89</v>
      </c>
      <c r="C438" s="180" t="s">
        <v>76</v>
      </c>
      <c r="D438" s="180">
        <f>D436*0.45*0.3*0.6</f>
        <v>1.215</v>
      </c>
      <c r="E438" s="182"/>
      <c r="F438" s="161"/>
      <c r="G438" s="168"/>
    </row>
    <row r="439" ht="26.1" customHeight="1" outlineLevel="1" spans="1:7">
      <c r="A439" s="178"/>
      <c r="B439" s="179" t="s">
        <v>78</v>
      </c>
      <c r="C439" s="180" t="s">
        <v>79</v>
      </c>
      <c r="D439" s="180">
        <f>D436*(0.2*2+0.3*2)</f>
        <v>15</v>
      </c>
      <c r="E439" s="182"/>
      <c r="F439" s="161"/>
      <c r="G439" s="168"/>
    </row>
    <row r="440" ht="26.1" customHeight="1" outlineLevel="1" spans="1:7">
      <c r="A440" s="178"/>
      <c r="B440" s="179" t="s">
        <v>90</v>
      </c>
      <c r="C440" s="180" t="s">
        <v>76</v>
      </c>
      <c r="D440" s="180">
        <f>D436*0.085</f>
        <v>1.275</v>
      </c>
      <c r="E440" s="182"/>
      <c r="F440" s="161"/>
      <c r="G440" s="168"/>
    </row>
    <row r="441" ht="26.1" customHeight="1" outlineLevel="1" spans="1:7">
      <c r="A441" s="178"/>
      <c r="B441" s="179"/>
      <c r="C441" s="180"/>
      <c r="D441" s="180"/>
      <c r="E441" s="169"/>
      <c r="F441" s="170"/>
      <c r="G441" s="168"/>
    </row>
    <row r="442" ht="26.1" customHeight="1" outlineLevel="1" spans="1:7">
      <c r="A442" s="178" t="s">
        <v>155</v>
      </c>
      <c r="B442" s="179" t="s">
        <v>92</v>
      </c>
      <c r="C442" s="180" t="s">
        <v>93</v>
      </c>
      <c r="D442" s="165">
        <f>D427</f>
        <v>1</v>
      </c>
      <c r="E442" s="169"/>
      <c r="F442" s="161"/>
      <c r="G442" s="168"/>
    </row>
    <row r="443" ht="26.1" customHeight="1" outlineLevel="1" spans="1:7">
      <c r="A443" s="178"/>
      <c r="B443" s="179" t="s">
        <v>94</v>
      </c>
      <c r="C443" s="180" t="s">
        <v>76</v>
      </c>
      <c r="D443" s="180">
        <f>D442*0.9*0.9*0.4</f>
        <v>0.324</v>
      </c>
      <c r="E443" s="182"/>
      <c r="F443" s="161"/>
      <c r="G443" s="168"/>
    </row>
    <row r="444" ht="26.1" customHeight="1" outlineLevel="1" spans="1:7">
      <c r="A444" s="178"/>
      <c r="B444" s="179" t="s">
        <v>95</v>
      </c>
      <c r="C444" s="180" t="s">
        <v>76</v>
      </c>
      <c r="D444" s="180">
        <f>D442*0.9*0.9*0.6</f>
        <v>0.486</v>
      </c>
      <c r="E444" s="182"/>
      <c r="F444" s="161"/>
      <c r="G444" s="168"/>
    </row>
    <row r="445" ht="26.1" customHeight="1" outlineLevel="1" spans="1:7">
      <c r="A445" s="178"/>
      <c r="B445" s="179" t="s">
        <v>78</v>
      </c>
      <c r="C445" s="180" t="s">
        <v>79</v>
      </c>
      <c r="D445" s="180">
        <f>D442*(0.6*4)</f>
        <v>2.4</v>
      </c>
      <c r="E445" s="182"/>
      <c r="F445" s="161"/>
      <c r="G445" s="168"/>
    </row>
    <row r="446" ht="26.1" customHeight="1" outlineLevel="1" spans="1:7">
      <c r="A446" s="178"/>
      <c r="B446" s="179" t="s">
        <v>90</v>
      </c>
      <c r="C446" s="180" t="s">
        <v>76</v>
      </c>
      <c r="D446" s="180">
        <f>D442*((0.9*0.9-0.6*0.6)*0.7+0.6*0.6*0.1)</f>
        <v>0.351</v>
      </c>
      <c r="E446" s="182"/>
      <c r="F446" s="161"/>
      <c r="G446" s="168"/>
    </row>
    <row r="447" ht="26.1" customHeight="1" outlineLevel="1" spans="1:7">
      <c r="A447" s="178"/>
      <c r="B447" s="179"/>
      <c r="C447" s="180"/>
      <c r="D447" s="180"/>
      <c r="E447" s="182"/>
      <c r="F447" s="161"/>
      <c r="G447" s="168"/>
    </row>
    <row r="448" s="125" customFormat="1" ht="26.1" customHeight="1" spans="1:7">
      <c r="A448" s="193" t="s">
        <v>179</v>
      </c>
      <c r="B448" s="196" t="s">
        <v>180</v>
      </c>
      <c r="C448" s="197" t="s">
        <v>152</v>
      </c>
      <c r="D448" s="198">
        <v>10</v>
      </c>
      <c r="E448" s="199"/>
      <c r="F448" s="151"/>
      <c r="G448" s="177"/>
    </row>
    <row r="449" ht="26.1" customHeight="1" outlineLevel="1" spans="1:7">
      <c r="A449" s="156">
        <v>1</v>
      </c>
      <c r="B449" s="189" t="s">
        <v>181</v>
      </c>
      <c r="C449" s="158" t="s">
        <v>48</v>
      </c>
      <c r="D449" s="159">
        <f>D450</f>
        <v>10</v>
      </c>
      <c r="E449" s="160"/>
      <c r="F449" s="161"/>
      <c r="G449" s="168"/>
    </row>
    <row r="450" ht="26.1" customHeight="1" outlineLevel="1" spans="1:7">
      <c r="A450" s="178" t="s">
        <v>169</v>
      </c>
      <c r="B450" s="157" t="s">
        <v>176</v>
      </c>
      <c r="C450" s="158" t="s">
        <v>48</v>
      </c>
      <c r="D450" s="159">
        <v>10</v>
      </c>
      <c r="E450" s="169"/>
      <c r="F450" s="161"/>
      <c r="G450" s="168"/>
    </row>
    <row r="451" ht="26.1" customHeight="1" outlineLevel="1" spans="1:7">
      <c r="A451" s="178"/>
      <c r="B451" s="179" t="s">
        <v>75</v>
      </c>
      <c r="C451" s="180" t="s">
        <v>76</v>
      </c>
      <c r="D451" s="165">
        <f>D450*3.1415926*1.4*1.4*1.4*0.4</f>
        <v>34.4821203776</v>
      </c>
      <c r="E451" s="183"/>
      <c r="F451" s="161"/>
      <c r="G451" s="168"/>
    </row>
    <row r="452" ht="26.1" customHeight="1" outlineLevel="1" spans="1:7">
      <c r="A452" s="178"/>
      <c r="B452" s="179" t="s">
        <v>77</v>
      </c>
      <c r="C452" s="180" t="s">
        <v>76</v>
      </c>
      <c r="D452" s="165">
        <f>D450*3.1415926*1.5*1.5*2.2*0.6</f>
        <v>93.30530022</v>
      </c>
      <c r="E452" s="183"/>
      <c r="F452" s="161"/>
      <c r="G452" s="168"/>
    </row>
    <row r="453" ht="26.1" customHeight="1" outlineLevel="1" spans="1:7">
      <c r="A453" s="178"/>
      <c r="B453" s="179" t="s">
        <v>78</v>
      </c>
      <c r="C453" s="180" t="s">
        <v>79</v>
      </c>
      <c r="D453" s="165">
        <f>D450*(3.1415926*2*1.3*1.3+2.4*1.8/2)</f>
        <v>127.78582988</v>
      </c>
      <c r="E453" s="183"/>
      <c r="F453" s="161"/>
      <c r="G453" s="168"/>
    </row>
    <row r="454" ht="26.1" customHeight="1" outlineLevel="1" spans="1:7">
      <c r="A454" s="178"/>
      <c r="B454" s="179" t="s">
        <v>80</v>
      </c>
      <c r="C454" s="180" t="s">
        <v>76</v>
      </c>
      <c r="D454" s="165">
        <f>D450*3.1415926*((1.5^2-1.3^2)*2.2+1.3^2*0.2+(1.7^2-1.5^2)*0.2)</f>
        <v>53.344242348</v>
      </c>
      <c r="E454" s="183"/>
      <c r="F454" s="161"/>
      <c r="G454" s="168"/>
    </row>
    <row r="455" ht="26.1" customHeight="1" outlineLevel="1" spans="1:7">
      <c r="A455" s="178"/>
      <c r="B455" s="179" t="s">
        <v>81</v>
      </c>
      <c r="C455" s="180" t="s">
        <v>76</v>
      </c>
      <c r="D455" s="165">
        <f>D450*3.9*1.8*0.5/2</f>
        <v>17.55</v>
      </c>
      <c r="E455" s="183"/>
      <c r="F455" s="161"/>
      <c r="G455" s="168"/>
    </row>
    <row r="456" ht="26.1" customHeight="1" outlineLevel="1" spans="1:7">
      <c r="A456" s="178"/>
      <c r="B456" s="179" t="s">
        <v>84</v>
      </c>
      <c r="C456" s="180" t="s">
        <v>76</v>
      </c>
      <c r="D456" s="165">
        <f>D450*44</f>
        <v>440</v>
      </c>
      <c r="E456" s="183"/>
      <c r="F456" s="161"/>
      <c r="G456" s="168"/>
    </row>
    <row r="457" ht="26.1" customHeight="1" outlineLevel="1" spans="1:7">
      <c r="A457" s="178"/>
      <c r="B457" s="157"/>
      <c r="C457" s="158"/>
      <c r="D457" s="159"/>
      <c r="E457" s="169"/>
      <c r="F457" s="170"/>
      <c r="G457" s="168"/>
    </row>
    <row r="458" ht="26.1" customHeight="1" outlineLevel="1" spans="1:7">
      <c r="A458" s="178" t="s">
        <v>171</v>
      </c>
      <c r="B458" s="184" t="s">
        <v>112</v>
      </c>
      <c r="C458" s="180" t="s">
        <v>87</v>
      </c>
      <c r="D458" s="185">
        <f>D450*10</f>
        <v>100</v>
      </c>
      <c r="E458" s="169"/>
      <c r="F458" s="161"/>
      <c r="G458" s="168"/>
    </row>
    <row r="459" ht="26.1" customHeight="1" outlineLevel="1" spans="1:7">
      <c r="A459" s="178"/>
      <c r="B459" s="184" t="s">
        <v>113</v>
      </c>
      <c r="C459" s="180" t="s">
        <v>76</v>
      </c>
      <c r="D459" s="185">
        <f>D458*0.45*0.3*0.4</f>
        <v>5.4</v>
      </c>
      <c r="E459" s="182"/>
      <c r="F459" s="161"/>
      <c r="G459" s="168"/>
    </row>
    <row r="460" ht="25.5" customHeight="1" outlineLevel="1" spans="1:7">
      <c r="A460" s="178"/>
      <c r="B460" s="184" t="s">
        <v>114</v>
      </c>
      <c r="C460" s="180" t="s">
        <v>76</v>
      </c>
      <c r="D460" s="185">
        <f>D458*0.45*0.3*0.6</f>
        <v>8.1</v>
      </c>
      <c r="E460" s="182"/>
      <c r="F460" s="161"/>
      <c r="G460" s="168"/>
    </row>
    <row r="461" ht="25.5" customHeight="1" outlineLevel="1" spans="1:7">
      <c r="A461" s="178"/>
      <c r="B461" s="184" t="s">
        <v>115</v>
      </c>
      <c r="C461" s="180" t="s">
        <v>79</v>
      </c>
      <c r="D461" s="185">
        <f>D458*(0.2*2+0.3*2)</f>
        <v>100</v>
      </c>
      <c r="E461" s="182"/>
      <c r="F461" s="161"/>
      <c r="G461" s="168"/>
    </row>
    <row r="462" ht="25.5" customHeight="1" outlineLevel="1" spans="1:7">
      <c r="A462" s="178"/>
      <c r="B462" s="184" t="s">
        <v>116</v>
      </c>
      <c r="C462" s="180" t="s">
        <v>76</v>
      </c>
      <c r="D462" s="185">
        <f>D458*0.085</f>
        <v>8.5</v>
      </c>
      <c r="E462" s="182"/>
      <c r="F462" s="161"/>
      <c r="G462" s="168"/>
    </row>
    <row r="463" ht="25.5" customHeight="1" outlineLevel="1" spans="1:7">
      <c r="A463" s="178"/>
      <c r="B463" s="184"/>
      <c r="C463" s="180"/>
      <c r="D463" s="185"/>
      <c r="E463" s="169"/>
      <c r="F463" s="170"/>
      <c r="G463" s="168"/>
    </row>
    <row r="464" ht="25.5" customHeight="1" outlineLevel="1" spans="1:7">
      <c r="A464" s="178" t="s">
        <v>172</v>
      </c>
      <c r="B464" s="184" t="s">
        <v>118</v>
      </c>
      <c r="C464" s="180" t="s">
        <v>93</v>
      </c>
      <c r="D464" s="185">
        <f>D450*1</f>
        <v>10</v>
      </c>
      <c r="E464" s="169"/>
      <c r="F464" s="161"/>
      <c r="G464" s="168"/>
    </row>
    <row r="465" ht="25.5" customHeight="1" outlineLevel="1" spans="1:7">
      <c r="A465" s="178"/>
      <c r="B465" s="184" t="s">
        <v>119</v>
      </c>
      <c r="C465" s="180" t="s">
        <v>76</v>
      </c>
      <c r="D465" s="185">
        <f>D464*0.9*0.9*0.4</f>
        <v>3.24</v>
      </c>
      <c r="E465" s="182"/>
      <c r="F465" s="161"/>
      <c r="G465" s="168"/>
    </row>
    <row r="466" ht="25.5" customHeight="1" outlineLevel="1" spans="1:7">
      <c r="A466" s="178"/>
      <c r="B466" s="184" t="s">
        <v>120</v>
      </c>
      <c r="C466" s="180" t="s">
        <v>76</v>
      </c>
      <c r="D466" s="185">
        <f>D464*0.9*0.9*0.6</f>
        <v>4.86</v>
      </c>
      <c r="E466" s="182"/>
      <c r="F466" s="161"/>
      <c r="G466" s="168"/>
    </row>
    <row r="467" ht="25.5" customHeight="1" outlineLevel="1" spans="1:7">
      <c r="A467" s="178"/>
      <c r="B467" s="184" t="s">
        <v>115</v>
      </c>
      <c r="C467" s="180" t="s">
        <v>79</v>
      </c>
      <c r="D467" s="185">
        <f>D464*(0.6*4)</f>
        <v>24</v>
      </c>
      <c r="E467" s="182"/>
      <c r="F467" s="161"/>
      <c r="G467" s="168"/>
    </row>
    <row r="468" ht="25.5" customHeight="1" outlineLevel="1" spans="1:7">
      <c r="A468" s="178"/>
      <c r="B468" s="184" t="s">
        <v>116</v>
      </c>
      <c r="C468" s="180" t="s">
        <v>76</v>
      </c>
      <c r="D468" s="185">
        <f>D464*((0.9*0.9-0.6*0.6)*0.7+0.6*0.6*0.1)</f>
        <v>3.51</v>
      </c>
      <c r="E468" s="182"/>
      <c r="F468" s="161"/>
      <c r="G468" s="168"/>
    </row>
    <row r="469" ht="26.1" customHeight="1" outlineLevel="1" spans="1:7">
      <c r="A469" s="178"/>
      <c r="B469" s="184"/>
      <c r="C469" s="180"/>
      <c r="D469" s="185"/>
      <c r="E469" s="182"/>
      <c r="F469" s="161"/>
      <c r="G469" s="168"/>
    </row>
    <row r="470" s="125" customFormat="1" ht="26.1" customHeight="1" spans="1:7">
      <c r="A470" s="193" t="s">
        <v>182</v>
      </c>
      <c r="B470" s="196" t="s">
        <v>183</v>
      </c>
      <c r="C470" s="197" t="s">
        <v>152</v>
      </c>
      <c r="D470" s="200">
        <f>D471+D514</f>
        <v>12</v>
      </c>
      <c r="E470" s="176"/>
      <c r="F470" s="175"/>
      <c r="G470" s="177"/>
    </row>
    <row r="471" ht="26.1" customHeight="1" outlineLevel="1" spans="1:7">
      <c r="A471" s="201" t="s">
        <v>184</v>
      </c>
      <c r="B471" s="202" t="s">
        <v>185</v>
      </c>
      <c r="C471" s="203" t="s">
        <v>152</v>
      </c>
      <c r="D471" s="204">
        <f>D472+D493</f>
        <v>2</v>
      </c>
      <c r="E471" s="205"/>
      <c r="F471" s="206"/>
      <c r="G471" s="207"/>
    </row>
    <row r="472" ht="26.1" customHeight="1" outlineLevel="1" spans="1:7">
      <c r="A472" s="208">
        <v>1.1</v>
      </c>
      <c r="B472" s="209" t="s">
        <v>186</v>
      </c>
      <c r="C472" s="208" t="s">
        <v>152</v>
      </c>
      <c r="D472" s="210">
        <v>1</v>
      </c>
      <c r="E472" s="210"/>
      <c r="F472" s="161"/>
      <c r="G472" s="207"/>
    </row>
    <row r="473" ht="26.1" customHeight="1" outlineLevel="1" spans="1:7">
      <c r="A473" s="210" t="s">
        <v>0</v>
      </c>
      <c r="B473" s="209" t="s">
        <v>187</v>
      </c>
      <c r="C473" s="208" t="s">
        <v>188</v>
      </c>
      <c r="D473" s="210">
        <v>48.8</v>
      </c>
      <c r="E473" s="210"/>
      <c r="F473" s="161"/>
      <c r="G473" s="207"/>
    </row>
    <row r="474" ht="26.1" customHeight="1" outlineLevel="1" spans="1:7">
      <c r="A474" s="210" t="s">
        <v>0</v>
      </c>
      <c r="B474" s="209" t="s">
        <v>189</v>
      </c>
      <c r="C474" s="208" t="s">
        <v>188</v>
      </c>
      <c r="D474" s="210">
        <v>73.2</v>
      </c>
      <c r="E474" s="210"/>
      <c r="F474" s="161"/>
      <c r="G474" s="207"/>
    </row>
    <row r="475" ht="26.1" customHeight="1" outlineLevel="1" spans="1:7">
      <c r="A475" s="210" t="s">
        <v>0</v>
      </c>
      <c r="B475" s="209" t="s">
        <v>115</v>
      </c>
      <c r="C475" s="208" t="s">
        <v>190</v>
      </c>
      <c r="D475" s="210">
        <v>52.43</v>
      </c>
      <c r="E475" s="210"/>
      <c r="F475" s="161"/>
      <c r="G475" s="207"/>
    </row>
    <row r="476" ht="26.1" customHeight="1" outlineLevel="1" spans="1:7">
      <c r="A476" s="210" t="s">
        <v>0</v>
      </c>
      <c r="B476" s="209" t="s">
        <v>191</v>
      </c>
      <c r="C476" s="208" t="s">
        <v>188</v>
      </c>
      <c r="D476" s="210">
        <v>21.47</v>
      </c>
      <c r="E476" s="210"/>
      <c r="F476" s="161"/>
      <c r="G476" s="207"/>
    </row>
    <row r="477" ht="26.1" customHeight="1" outlineLevel="1" spans="1:7">
      <c r="A477" s="210" t="s">
        <v>0</v>
      </c>
      <c r="B477" s="209" t="s">
        <v>192</v>
      </c>
      <c r="C477" s="208" t="s">
        <v>188</v>
      </c>
      <c r="D477" s="210">
        <v>1.76</v>
      </c>
      <c r="E477" s="210"/>
      <c r="F477" s="161"/>
      <c r="G477" s="207"/>
    </row>
    <row r="478" ht="26.1" customHeight="1" outlineLevel="1" spans="1:7">
      <c r="A478" s="210" t="s">
        <v>0</v>
      </c>
      <c r="B478" s="209" t="s">
        <v>193</v>
      </c>
      <c r="C478" s="208" t="s">
        <v>83</v>
      </c>
      <c r="D478" s="210">
        <v>1.36617</v>
      </c>
      <c r="E478" s="210"/>
      <c r="F478" s="161"/>
      <c r="G478" s="207"/>
    </row>
    <row r="479" ht="26.1" customHeight="1" outlineLevel="1" spans="1:7">
      <c r="A479" s="210" t="s">
        <v>0</v>
      </c>
      <c r="B479" s="209" t="s">
        <v>194</v>
      </c>
      <c r="C479" s="208" t="s">
        <v>195</v>
      </c>
      <c r="D479" s="210">
        <v>140</v>
      </c>
      <c r="E479" s="210"/>
      <c r="F479" s="161"/>
      <c r="G479" s="207"/>
    </row>
    <row r="480" ht="26.1" customHeight="1" outlineLevel="1" spans="1:7">
      <c r="A480" s="210"/>
      <c r="B480" s="209"/>
      <c r="C480" s="208"/>
      <c r="D480" s="210"/>
      <c r="E480" s="210"/>
      <c r="F480" s="206"/>
      <c r="G480" s="207"/>
    </row>
    <row r="481" ht="26.1" customHeight="1" outlineLevel="1" spans="1:7">
      <c r="A481" s="208" t="s">
        <v>171</v>
      </c>
      <c r="B481" s="209" t="s">
        <v>112</v>
      </c>
      <c r="C481" s="208" t="s">
        <v>87</v>
      </c>
      <c r="D481" s="210">
        <v>15</v>
      </c>
      <c r="E481" s="210"/>
      <c r="F481" s="206"/>
      <c r="G481" s="207"/>
    </row>
    <row r="482" ht="26.1" customHeight="1" outlineLevel="1" spans="1:7">
      <c r="A482" s="210" t="s">
        <v>0</v>
      </c>
      <c r="B482" s="209" t="s">
        <v>113</v>
      </c>
      <c r="C482" s="208" t="s">
        <v>188</v>
      </c>
      <c r="D482" s="210">
        <v>0.81</v>
      </c>
      <c r="E482" s="210"/>
      <c r="F482" s="161"/>
      <c r="G482" s="207"/>
    </row>
    <row r="483" ht="26.1" customHeight="1" outlineLevel="1" spans="1:7">
      <c r="A483" s="210" t="s">
        <v>0</v>
      </c>
      <c r="B483" s="209" t="s">
        <v>114</v>
      </c>
      <c r="C483" s="208" t="s">
        <v>188</v>
      </c>
      <c r="D483" s="210">
        <v>1.215</v>
      </c>
      <c r="E483" s="210"/>
      <c r="F483" s="161"/>
      <c r="G483" s="207"/>
    </row>
    <row r="484" ht="26.1" customHeight="1" outlineLevel="1" spans="1:7">
      <c r="A484" s="210" t="s">
        <v>0</v>
      </c>
      <c r="B484" s="209" t="s">
        <v>115</v>
      </c>
      <c r="C484" s="208" t="s">
        <v>190</v>
      </c>
      <c r="D484" s="210">
        <v>15</v>
      </c>
      <c r="E484" s="210"/>
      <c r="F484" s="161"/>
      <c r="G484" s="207"/>
    </row>
    <row r="485" ht="26.1" customHeight="1" outlineLevel="1" spans="1:7">
      <c r="A485" s="210" t="s">
        <v>0</v>
      </c>
      <c r="B485" s="209" t="s">
        <v>116</v>
      </c>
      <c r="C485" s="208" t="s">
        <v>188</v>
      </c>
      <c r="D485" s="210">
        <v>1.275</v>
      </c>
      <c r="E485" s="210"/>
      <c r="F485" s="161"/>
      <c r="G485" s="207"/>
    </row>
    <row r="486" ht="26.1" customHeight="1" outlineLevel="1" spans="1:7">
      <c r="A486" s="210"/>
      <c r="B486" s="209"/>
      <c r="C486" s="208"/>
      <c r="D486" s="210"/>
      <c r="E486" s="210"/>
      <c r="F486" s="206"/>
      <c r="G486" s="207"/>
    </row>
    <row r="487" ht="26.1" customHeight="1" outlineLevel="1" spans="1:7">
      <c r="A487" s="211" t="s">
        <v>172</v>
      </c>
      <c r="B487" s="212" t="s">
        <v>118</v>
      </c>
      <c r="C487" s="211" t="s">
        <v>196</v>
      </c>
      <c r="D487" s="213">
        <v>1</v>
      </c>
      <c r="E487" s="213"/>
      <c r="F487" s="206"/>
      <c r="G487" s="207"/>
    </row>
    <row r="488" ht="26.1" customHeight="1" outlineLevel="1" spans="1:7">
      <c r="A488" s="214"/>
      <c r="B488" s="215" t="s">
        <v>119</v>
      </c>
      <c r="C488" s="216" t="s">
        <v>188</v>
      </c>
      <c r="D488" s="217">
        <v>0.324</v>
      </c>
      <c r="E488" s="217"/>
      <c r="F488" s="161"/>
      <c r="G488" s="207"/>
    </row>
    <row r="489" ht="26.1" customHeight="1" outlineLevel="1" spans="1:7">
      <c r="A489" s="214"/>
      <c r="B489" s="215" t="s">
        <v>120</v>
      </c>
      <c r="C489" s="216" t="s">
        <v>188</v>
      </c>
      <c r="D489" s="217">
        <v>0.486</v>
      </c>
      <c r="E489" s="217"/>
      <c r="F489" s="161"/>
      <c r="G489" s="207"/>
    </row>
    <row r="490" ht="26.1" customHeight="1" outlineLevel="1" spans="1:7">
      <c r="A490" s="214"/>
      <c r="B490" s="215" t="s">
        <v>115</v>
      </c>
      <c r="C490" s="216" t="s">
        <v>190</v>
      </c>
      <c r="D490" s="217">
        <v>2.4</v>
      </c>
      <c r="E490" s="217"/>
      <c r="F490" s="161"/>
      <c r="G490" s="207"/>
    </row>
    <row r="491" ht="26.1" customHeight="1" outlineLevel="1" spans="1:7">
      <c r="A491" s="214"/>
      <c r="B491" s="215" t="s">
        <v>116</v>
      </c>
      <c r="C491" s="216" t="s">
        <v>188</v>
      </c>
      <c r="D491" s="217">
        <v>0.351</v>
      </c>
      <c r="E491" s="217"/>
      <c r="F491" s="161"/>
      <c r="G491" s="207"/>
    </row>
    <row r="492" ht="26.1" customHeight="1" outlineLevel="1" spans="1:7">
      <c r="A492" s="214"/>
      <c r="B492" s="215"/>
      <c r="C492" s="216"/>
      <c r="D492" s="217"/>
      <c r="E492" s="217"/>
      <c r="F492" s="170"/>
      <c r="G492" s="207"/>
    </row>
    <row r="493" ht="26.1" customHeight="1" outlineLevel="1" spans="1:7">
      <c r="A493" s="216">
        <v>1.2</v>
      </c>
      <c r="B493" s="215" t="s">
        <v>197</v>
      </c>
      <c r="C493" s="216" t="s">
        <v>196</v>
      </c>
      <c r="D493" s="217">
        <v>1</v>
      </c>
      <c r="E493" s="217"/>
      <c r="F493" s="170"/>
      <c r="G493" s="207"/>
    </row>
    <row r="494" ht="26.1" customHeight="1" outlineLevel="1" spans="1:7">
      <c r="A494" s="217" t="s">
        <v>0</v>
      </c>
      <c r="B494" s="215" t="s">
        <v>187</v>
      </c>
      <c r="C494" s="216" t="s">
        <v>188</v>
      </c>
      <c r="D494" s="217">
        <v>99.53</v>
      </c>
      <c r="E494" s="217"/>
      <c r="F494" s="161"/>
      <c r="G494" s="207"/>
    </row>
    <row r="495" ht="26.1" customHeight="1" outlineLevel="1" spans="1:7">
      <c r="A495" s="217" t="s">
        <v>0</v>
      </c>
      <c r="B495" s="215" t="s">
        <v>189</v>
      </c>
      <c r="C495" s="216" t="s">
        <v>188</v>
      </c>
      <c r="D495" s="217">
        <v>149.29</v>
      </c>
      <c r="E495" s="217"/>
      <c r="F495" s="161"/>
      <c r="G495" s="207"/>
    </row>
    <row r="496" ht="26.1" customHeight="1" outlineLevel="1" spans="1:7">
      <c r="A496" s="217" t="s">
        <v>0</v>
      </c>
      <c r="B496" s="215" t="s">
        <v>115</v>
      </c>
      <c r="C496" s="216" t="s">
        <v>190</v>
      </c>
      <c r="D496" s="217">
        <v>73.79</v>
      </c>
      <c r="E496" s="217"/>
      <c r="F496" s="161"/>
      <c r="G496" s="207"/>
    </row>
    <row r="497" ht="26.1" customHeight="1" outlineLevel="1" spans="1:7">
      <c r="A497" s="217" t="s">
        <v>0</v>
      </c>
      <c r="B497" s="215" t="s">
        <v>191</v>
      </c>
      <c r="C497" s="216" t="s">
        <v>188</v>
      </c>
      <c r="D497" s="217">
        <v>41.22</v>
      </c>
      <c r="E497" s="217"/>
      <c r="F497" s="161"/>
      <c r="G497" s="207"/>
    </row>
    <row r="498" ht="26.1" customHeight="1" outlineLevel="1" spans="1:7">
      <c r="A498" s="217" t="s">
        <v>0</v>
      </c>
      <c r="B498" s="215" t="s">
        <v>192</v>
      </c>
      <c r="C498" s="216" t="s">
        <v>188</v>
      </c>
      <c r="D498" s="217">
        <v>1.755</v>
      </c>
      <c r="E498" s="217"/>
      <c r="F498" s="161"/>
      <c r="G498" s="207"/>
    </row>
    <row r="499" ht="26.1" customHeight="1" outlineLevel="1" spans="1:7">
      <c r="A499" s="217" t="s">
        <v>0</v>
      </c>
      <c r="B499" s="215" t="s">
        <v>193</v>
      </c>
      <c r="C499" s="216" t="s">
        <v>83</v>
      </c>
      <c r="D499" s="217">
        <v>2.668</v>
      </c>
      <c r="E499" s="217"/>
      <c r="F499" s="161"/>
      <c r="G499" s="207"/>
    </row>
    <row r="500" ht="26.1" customHeight="1" outlineLevel="1" spans="1:7">
      <c r="A500" s="217" t="s">
        <v>0</v>
      </c>
      <c r="B500" s="215" t="s">
        <v>194</v>
      </c>
      <c r="C500" s="216" t="s">
        <v>195</v>
      </c>
      <c r="D500" s="217">
        <v>190</v>
      </c>
      <c r="E500" s="217"/>
      <c r="F500" s="161"/>
      <c r="G500" s="207"/>
    </row>
    <row r="501" ht="26.1" customHeight="1" outlineLevel="1" spans="1:7">
      <c r="A501" s="217"/>
      <c r="B501" s="215"/>
      <c r="C501" s="216"/>
      <c r="D501" s="217"/>
      <c r="E501" s="217"/>
      <c r="F501" s="170"/>
      <c r="G501" s="207"/>
    </row>
    <row r="502" ht="26.1" customHeight="1" outlineLevel="1" spans="1:7">
      <c r="A502" s="216" t="s">
        <v>198</v>
      </c>
      <c r="B502" s="215" t="s">
        <v>112</v>
      </c>
      <c r="C502" s="216" t="s">
        <v>87</v>
      </c>
      <c r="D502" s="217">
        <v>15</v>
      </c>
      <c r="E502" s="217"/>
      <c r="F502" s="206"/>
      <c r="G502" s="207"/>
    </row>
    <row r="503" ht="26.1" customHeight="1" outlineLevel="1" spans="1:7">
      <c r="A503" s="217" t="s">
        <v>0</v>
      </c>
      <c r="B503" s="215" t="s">
        <v>113</v>
      </c>
      <c r="C503" s="216" t="s">
        <v>188</v>
      </c>
      <c r="D503" s="217">
        <v>0.81</v>
      </c>
      <c r="E503" s="217"/>
      <c r="F503" s="161"/>
      <c r="G503" s="207"/>
    </row>
    <row r="504" ht="26.1" customHeight="1" outlineLevel="1" spans="1:7">
      <c r="A504" s="218" t="s">
        <v>0</v>
      </c>
      <c r="B504" s="219" t="s">
        <v>114</v>
      </c>
      <c r="C504" s="220" t="s">
        <v>188</v>
      </c>
      <c r="D504" s="218">
        <v>1.215</v>
      </c>
      <c r="E504" s="218"/>
      <c r="F504" s="161"/>
      <c r="G504" s="207"/>
    </row>
    <row r="505" ht="26.1" customHeight="1" outlineLevel="1" spans="1:7">
      <c r="A505" s="210" t="s">
        <v>0</v>
      </c>
      <c r="B505" s="209" t="s">
        <v>115</v>
      </c>
      <c r="C505" s="208" t="s">
        <v>190</v>
      </c>
      <c r="D505" s="210">
        <v>15</v>
      </c>
      <c r="E505" s="210"/>
      <c r="F505" s="161"/>
      <c r="G505" s="207"/>
    </row>
    <row r="506" ht="26.1" customHeight="1" outlineLevel="1" spans="1:7">
      <c r="A506" s="210" t="s">
        <v>0</v>
      </c>
      <c r="B506" s="209" t="s">
        <v>116</v>
      </c>
      <c r="C506" s="208" t="s">
        <v>188</v>
      </c>
      <c r="D506" s="210">
        <v>1.275</v>
      </c>
      <c r="E506" s="210"/>
      <c r="F506" s="161"/>
      <c r="G506" s="207"/>
    </row>
    <row r="507" ht="26.1" customHeight="1" outlineLevel="1" spans="1:7">
      <c r="A507" s="210"/>
      <c r="B507" s="209"/>
      <c r="C507" s="208"/>
      <c r="D507" s="210"/>
      <c r="E507" s="210"/>
      <c r="F507" s="206"/>
      <c r="G507" s="207"/>
    </row>
    <row r="508" ht="26.1" customHeight="1" outlineLevel="1" spans="1:7">
      <c r="A508" s="208" t="s">
        <v>199</v>
      </c>
      <c r="B508" s="209" t="s">
        <v>118</v>
      </c>
      <c r="C508" s="208" t="s">
        <v>196</v>
      </c>
      <c r="D508" s="210">
        <v>1</v>
      </c>
      <c r="E508" s="210"/>
      <c r="F508" s="206"/>
      <c r="G508" s="207"/>
    </row>
    <row r="509" ht="26.1" customHeight="1" outlineLevel="1" spans="1:7">
      <c r="A509" s="210" t="s">
        <v>0</v>
      </c>
      <c r="B509" s="209" t="s">
        <v>119</v>
      </c>
      <c r="C509" s="208" t="s">
        <v>188</v>
      </c>
      <c r="D509" s="210">
        <v>0.324</v>
      </c>
      <c r="E509" s="210"/>
      <c r="F509" s="161"/>
      <c r="G509" s="207"/>
    </row>
    <row r="510" ht="26.1" customHeight="1" outlineLevel="1" spans="1:7">
      <c r="A510" s="210" t="s">
        <v>0</v>
      </c>
      <c r="B510" s="209" t="s">
        <v>120</v>
      </c>
      <c r="C510" s="208" t="s">
        <v>188</v>
      </c>
      <c r="D510" s="210">
        <v>0.486</v>
      </c>
      <c r="E510" s="210"/>
      <c r="F510" s="161"/>
      <c r="G510" s="207"/>
    </row>
    <row r="511" ht="26.1" customHeight="1" outlineLevel="1" spans="1:7">
      <c r="A511" s="210" t="s">
        <v>0</v>
      </c>
      <c r="B511" s="209" t="s">
        <v>115</v>
      </c>
      <c r="C511" s="208" t="s">
        <v>190</v>
      </c>
      <c r="D511" s="210">
        <v>2.4</v>
      </c>
      <c r="E511" s="210"/>
      <c r="F511" s="161"/>
      <c r="G511" s="207"/>
    </row>
    <row r="512" ht="26.1" customHeight="1" outlineLevel="1" spans="1:7">
      <c r="A512" s="210" t="s">
        <v>0</v>
      </c>
      <c r="B512" s="209" t="s">
        <v>116</v>
      </c>
      <c r="C512" s="208" t="s">
        <v>188</v>
      </c>
      <c r="D512" s="210">
        <v>0.351</v>
      </c>
      <c r="E512" s="210"/>
      <c r="F512" s="161"/>
      <c r="G512" s="207"/>
    </row>
    <row r="513" ht="26.1" customHeight="1" outlineLevel="1" spans="1:7">
      <c r="A513" s="201"/>
      <c r="B513" s="202"/>
      <c r="C513" s="203"/>
      <c r="D513" s="204"/>
      <c r="E513" s="205"/>
      <c r="F513" s="206"/>
      <c r="G513" s="207"/>
    </row>
    <row r="514" ht="26.1" customHeight="1" outlineLevel="1" spans="1:7">
      <c r="A514" s="156">
        <v>2</v>
      </c>
      <c r="B514" s="189" t="s">
        <v>200</v>
      </c>
      <c r="C514" s="158" t="s">
        <v>48</v>
      </c>
      <c r="D514" s="159">
        <f>D515</f>
        <v>10</v>
      </c>
      <c r="E514" s="160"/>
      <c r="F514" s="161"/>
      <c r="G514" s="207"/>
    </row>
    <row r="515" ht="26.1" customHeight="1" outlineLevel="1" spans="1:7">
      <c r="A515" s="178" t="s">
        <v>143</v>
      </c>
      <c r="B515" s="157" t="s">
        <v>201</v>
      </c>
      <c r="C515" s="158" t="s">
        <v>48</v>
      </c>
      <c r="D515" s="159">
        <v>10</v>
      </c>
      <c r="E515" s="169"/>
      <c r="F515" s="161"/>
      <c r="G515" s="207"/>
    </row>
    <row r="516" ht="26.1" customHeight="1" outlineLevel="1" spans="1:7">
      <c r="A516" s="178"/>
      <c r="B516" s="179" t="s">
        <v>75</v>
      </c>
      <c r="C516" s="180" t="s">
        <v>76</v>
      </c>
      <c r="D516" s="165">
        <f>D515*3.1415926*1.4*1.4*1.4*0.4</f>
        <v>34.4821203776</v>
      </c>
      <c r="E516" s="183"/>
      <c r="F516" s="161"/>
      <c r="G516" s="207"/>
    </row>
    <row r="517" ht="26.1" customHeight="1" outlineLevel="1" spans="1:7">
      <c r="A517" s="178"/>
      <c r="B517" s="179" t="s">
        <v>77</v>
      </c>
      <c r="C517" s="180" t="s">
        <v>76</v>
      </c>
      <c r="D517" s="165">
        <f>D515*3.1415926*1.5*1.5*2.2*0.6</f>
        <v>93.30530022</v>
      </c>
      <c r="E517" s="183"/>
      <c r="F517" s="161"/>
      <c r="G517" s="207"/>
    </row>
    <row r="518" ht="26.1" customHeight="1" outlineLevel="1" spans="1:7">
      <c r="A518" s="178"/>
      <c r="B518" s="179" t="s">
        <v>78</v>
      </c>
      <c r="C518" s="180" t="s">
        <v>79</v>
      </c>
      <c r="D518" s="165">
        <f>D515*(3.1415926*2*1.3*1.3+2.4*1.8/2)</f>
        <v>127.78582988</v>
      </c>
      <c r="E518" s="183"/>
      <c r="F518" s="161"/>
      <c r="G518" s="207"/>
    </row>
    <row r="519" ht="26.1" customHeight="1" outlineLevel="1" spans="1:7">
      <c r="A519" s="178"/>
      <c r="B519" s="179" t="s">
        <v>80</v>
      </c>
      <c r="C519" s="180" t="s">
        <v>76</v>
      </c>
      <c r="D519" s="165">
        <f>D515*3.1415926*((1.5^2-1.3^2)*2.2+1.3^2*0.2+(1.7^2-1.5^2)*0.2)</f>
        <v>53.344242348</v>
      </c>
      <c r="E519" s="183"/>
      <c r="F519" s="161"/>
      <c r="G519" s="207"/>
    </row>
    <row r="520" ht="26.1" customHeight="1" outlineLevel="1" spans="1:7">
      <c r="A520" s="178"/>
      <c r="B520" s="179" t="s">
        <v>81</v>
      </c>
      <c r="C520" s="180" t="s">
        <v>76</v>
      </c>
      <c r="D520" s="165">
        <f>D515*3.9*1.8*0.5/2</f>
        <v>17.55</v>
      </c>
      <c r="E520" s="183"/>
      <c r="F520" s="161"/>
      <c r="G520" s="207"/>
    </row>
    <row r="521" ht="26.1" customHeight="1" outlineLevel="1" spans="1:7">
      <c r="A521" s="178"/>
      <c r="B521" s="179" t="s">
        <v>84</v>
      </c>
      <c r="C521" s="180" t="s">
        <v>76</v>
      </c>
      <c r="D521" s="165">
        <f>D515*44</f>
        <v>440</v>
      </c>
      <c r="E521" s="183"/>
      <c r="F521" s="161"/>
      <c r="G521" s="207"/>
    </row>
    <row r="522" ht="26.1" customHeight="1" outlineLevel="1" spans="1:7">
      <c r="A522" s="178"/>
      <c r="B522" s="157"/>
      <c r="C522" s="158"/>
      <c r="D522" s="159"/>
      <c r="E522" s="169"/>
      <c r="F522" s="170"/>
      <c r="G522" s="207"/>
    </row>
    <row r="523" ht="26.1" customHeight="1" outlineLevel="1" spans="1:7">
      <c r="A523" s="178" t="s">
        <v>145</v>
      </c>
      <c r="B523" s="184" t="s">
        <v>112</v>
      </c>
      <c r="C523" s="180" t="s">
        <v>87</v>
      </c>
      <c r="D523" s="185">
        <f>D515*10</f>
        <v>100</v>
      </c>
      <c r="E523" s="169"/>
      <c r="F523" s="161"/>
      <c r="G523" s="207"/>
    </row>
    <row r="524" ht="26.1" customHeight="1" outlineLevel="1" spans="1:7">
      <c r="A524" s="178"/>
      <c r="B524" s="184" t="s">
        <v>113</v>
      </c>
      <c r="C524" s="180" t="s">
        <v>76</v>
      </c>
      <c r="D524" s="185">
        <f>D523*0.45*0.3*0.4</f>
        <v>5.4</v>
      </c>
      <c r="E524" s="182"/>
      <c r="F524" s="161"/>
      <c r="G524" s="207"/>
    </row>
    <row r="525" ht="26.1" customHeight="1" outlineLevel="1" spans="1:7">
      <c r="A525" s="178"/>
      <c r="B525" s="184" t="s">
        <v>114</v>
      </c>
      <c r="C525" s="180" t="s">
        <v>76</v>
      </c>
      <c r="D525" s="185">
        <f>D523*0.45*0.3*0.6</f>
        <v>8.1</v>
      </c>
      <c r="E525" s="182"/>
      <c r="F525" s="161"/>
      <c r="G525" s="207"/>
    </row>
    <row r="526" ht="26.1" customHeight="1" outlineLevel="1" spans="1:7">
      <c r="A526" s="178"/>
      <c r="B526" s="184" t="s">
        <v>115</v>
      </c>
      <c r="C526" s="180" t="s">
        <v>79</v>
      </c>
      <c r="D526" s="185">
        <f>D523*(0.2*2+0.3*2)</f>
        <v>100</v>
      </c>
      <c r="E526" s="182"/>
      <c r="F526" s="161"/>
      <c r="G526" s="207"/>
    </row>
    <row r="527" ht="26.1" customHeight="1" outlineLevel="1" spans="1:7">
      <c r="A527" s="178"/>
      <c r="B527" s="184" t="s">
        <v>116</v>
      </c>
      <c r="C527" s="180" t="s">
        <v>76</v>
      </c>
      <c r="D527" s="185">
        <f>D523*0.085</f>
        <v>8.5</v>
      </c>
      <c r="E527" s="182"/>
      <c r="F527" s="161"/>
      <c r="G527" s="207"/>
    </row>
    <row r="528" ht="26.1" customHeight="1" outlineLevel="1" spans="1:7">
      <c r="A528" s="178"/>
      <c r="B528" s="184"/>
      <c r="C528" s="180"/>
      <c r="D528" s="185"/>
      <c r="E528" s="169"/>
      <c r="F528" s="170"/>
      <c r="G528" s="207"/>
    </row>
    <row r="529" ht="26.1" customHeight="1" outlineLevel="1" spans="1:7">
      <c r="A529" s="178" t="s">
        <v>146</v>
      </c>
      <c r="B529" s="184" t="s">
        <v>118</v>
      </c>
      <c r="C529" s="180" t="s">
        <v>93</v>
      </c>
      <c r="D529" s="185">
        <f>D515*1</f>
        <v>10</v>
      </c>
      <c r="E529" s="169"/>
      <c r="F529" s="161"/>
      <c r="G529" s="207"/>
    </row>
    <row r="530" ht="26.1" customHeight="1" outlineLevel="1" spans="1:7">
      <c r="A530" s="178"/>
      <c r="B530" s="184" t="s">
        <v>119</v>
      </c>
      <c r="C530" s="180" t="s">
        <v>76</v>
      </c>
      <c r="D530" s="185">
        <f>D529*0.9*0.9*0.4</f>
        <v>3.24</v>
      </c>
      <c r="E530" s="182"/>
      <c r="F530" s="161"/>
      <c r="G530" s="207"/>
    </row>
    <row r="531" ht="26.1" customHeight="1" outlineLevel="1" spans="1:7">
      <c r="A531" s="178"/>
      <c r="B531" s="184" t="s">
        <v>120</v>
      </c>
      <c r="C531" s="180" t="s">
        <v>76</v>
      </c>
      <c r="D531" s="185">
        <f>D529*0.9*0.9*0.6</f>
        <v>4.86</v>
      </c>
      <c r="E531" s="182"/>
      <c r="F531" s="161"/>
      <c r="G531" s="207"/>
    </row>
    <row r="532" ht="26.1" customHeight="1" outlineLevel="1" spans="1:7">
      <c r="A532" s="178"/>
      <c r="B532" s="184" t="s">
        <v>115</v>
      </c>
      <c r="C532" s="180" t="s">
        <v>79</v>
      </c>
      <c r="D532" s="185">
        <f>D529*(0.6*4)</f>
        <v>24</v>
      </c>
      <c r="E532" s="182"/>
      <c r="F532" s="161"/>
      <c r="G532" s="207"/>
    </row>
    <row r="533" ht="26.1" customHeight="1" outlineLevel="1" spans="1:7">
      <c r="A533" s="178"/>
      <c r="B533" s="184" t="s">
        <v>116</v>
      </c>
      <c r="C533" s="180" t="s">
        <v>76</v>
      </c>
      <c r="D533" s="185">
        <f>D529*((0.9*0.9-0.6*0.6)*0.7+0.6*0.6*0.1)</f>
        <v>3.51</v>
      </c>
      <c r="E533" s="182"/>
      <c r="F533" s="161"/>
      <c r="G533" s="207"/>
    </row>
    <row r="534" ht="26.1" customHeight="1" outlineLevel="1" spans="1:7">
      <c r="A534" s="201"/>
      <c r="B534" s="202"/>
      <c r="C534" s="203"/>
      <c r="D534" s="204"/>
      <c r="E534" s="205"/>
      <c r="F534" s="206"/>
      <c r="G534" s="207"/>
    </row>
    <row r="535" s="125" customFormat="1" ht="26.1" customHeight="1" spans="1:7">
      <c r="A535" s="221" t="s">
        <v>202</v>
      </c>
      <c r="B535" s="222" t="s">
        <v>203</v>
      </c>
      <c r="C535" s="223" t="s">
        <v>152</v>
      </c>
      <c r="D535" s="224">
        <f>SUM(D536,D557)</f>
        <v>55</v>
      </c>
      <c r="E535" s="225"/>
      <c r="F535" s="224"/>
      <c r="G535" s="226"/>
    </row>
    <row r="536" ht="26.1" customHeight="1" outlineLevel="1" spans="1:7">
      <c r="A536" s="156">
        <v>1</v>
      </c>
      <c r="B536" s="189" t="s">
        <v>204</v>
      </c>
      <c r="C536" s="158" t="s">
        <v>48</v>
      </c>
      <c r="D536" s="159">
        <f>D537</f>
        <v>50</v>
      </c>
      <c r="E536" s="160"/>
      <c r="F536" s="161"/>
      <c r="G536" s="207"/>
    </row>
    <row r="537" ht="26.1" customHeight="1" outlineLevel="1" spans="1:7">
      <c r="A537" s="178" t="s">
        <v>169</v>
      </c>
      <c r="B537" s="157" t="s">
        <v>205</v>
      </c>
      <c r="C537" s="158" t="s">
        <v>48</v>
      </c>
      <c r="D537" s="159">
        <v>50</v>
      </c>
      <c r="E537" s="169"/>
      <c r="F537" s="161"/>
      <c r="G537" s="207"/>
    </row>
    <row r="538" ht="26.1" customHeight="1" outlineLevel="1" spans="1:7">
      <c r="A538" s="178"/>
      <c r="B538" s="179" t="s">
        <v>75</v>
      </c>
      <c r="C538" s="180" t="s">
        <v>76</v>
      </c>
      <c r="D538" s="165">
        <f>D537*3.1415926*1.4*1.4*1.4*0.4</f>
        <v>172.410601888</v>
      </c>
      <c r="E538" s="183"/>
      <c r="F538" s="161"/>
      <c r="G538" s="207"/>
    </row>
    <row r="539" ht="26.1" customHeight="1" outlineLevel="1" spans="1:7">
      <c r="A539" s="178"/>
      <c r="B539" s="179" t="s">
        <v>77</v>
      </c>
      <c r="C539" s="180" t="s">
        <v>76</v>
      </c>
      <c r="D539" s="165">
        <f>D537*3.1415926*1.5*1.5*2.2*0.6</f>
        <v>466.5265011</v>
      </c>
      <c r="E539" s="183"/>
      <c r="F539" s="161"/>
      <c r="G539" s="207"/>
    </row>
    <row r="540" ht="26.1" customHeight="1" outlineLevel="1" spans="1:7">
      <c r="A540" s="178"/>
      <c r="B540" s="179" t="s">
        <v>78</v>
      </c>
      <c r="C540" s="180" t="s">
        <v>79</v>
      </c>
      <c r="D540" s="165">
        <f>D537*(3.1415926*2*1.3*1.3+2.4*1.8/2)</f>
        <v>638.9291494</v>
      </c>
      <c r="E540" s="183"/>
      <c r="F540" s="161"/>
      <c r="G540" s="207"/>
    </row>
    <row r="541" ht="26.1" customHeight="1" outlineLevel="1" spans="1:7">
      <c r="A541" s="178"/>
      <c r="B541" s="179" t="s">
        <v>80</v>
      </c>
      <c r="C541" s="180" t="s">
        <v>76</v>
      </c>
      <c r="D541" s="165">
        <f>D537*3.1415926*((1.5^2-1.3^2)*2.2+1.3^2*0.2+(1.7^2-1.5^2)*0.2)</f>
        <v>266.72121174</v>
      </c>
      <c r="E541" s="183"/>
      <c r="F541" s="161"/>
      <c r="G541" s="207"/>
    </row>
    <row r="542" ht="26.1" customHeight="1" outlineLevel="1" spans="1:7">
      <c r="A542" s="178"/>
      <c r="B542" s="179" t="s">
        <v>81</v>
      </c>
      <c r="C542" s="180" t="s">
        <v>76</v>
      </c>
      <c r="D542" s="165">
        <f>D537*3.9*1.8*0.5/2</f>
        <v>87.75</v>
      </c>
      <c r="E542" s="183"/>
      <c r="F542" s="161"/>
      <c r="G542" s="207"/>
    </row>
    <row r="543" ht="26.1" customHeight="1" outlineLevel="1" spans="1:7">
      <c r="A543" s="178"/>
      <c r="B543" s="179" t="s">
        <v>84</v>
      </c>
      <c r="C543" s="180" t="s">
        <v>76</v>
      </c>
      <c r="D543" s="165">
        <f>D537*44</f>
        <v>2200</v>
      </c>
      <c r="E543" s="183"/>
      <c r="F543" s="161"/>
      <c r="G543" s="207"/>
    </row>
    <row r="544" ht="26.1" customHeight="1" outlineLevel="1" spans="1:7">
      <c r="A544" s="178"/>
      <c r="B544" s="157"/>
      <c r="C544" s="158"/>
      <c r="D544" s="159"/>
      <c r="E544" s="169"/>
      <c r="F544" s="170"/>
      <c r="G544" s="207"/>
    </row>
    <row r="545" ht="26.1" customHeight="1" outlineLevel="1" spans="1:7">
      <c r="A545" s="178" t="s">
        <v>171</v>
      </c>
      <c r="B545" s="184" t="s">
        <v>112</v>
      </c>
      <c r="C545" s="180" t="s">
        <v>87</v>
      </c>
      <c r="D545" s="185">
        <f>D537*10</f>
        <v>500</v>
      </c>
      <c r="E545" s="169"/>
      <c r="F545" s="161"/>
      <c r="G545" s="207"/>
    </row>
    <row r="546" ht="26.1" customHeight="1" outlineLevel="1" spans="1:7">
      <c r="A546" s="178"/>
      <c r="B546" s="184" t="s">
        <v>113</v>
      </c>
      <c r="C546" s="180" t="s">
        <v>76</v>
      </c>
      <c r="D546" s="185">
        <f>D545*0.45*0.3*0.4</f>
        <v>27</v>
      </c>
      <c r="E546" s="227"/>
      <c r="F546" s="161"/>
      <c r="G546" s="207"/>
    </row>
    <row r="547" ht="26.1" customHeight="1" outlineLevel="1" spans="1:7">
      <c r="A547" s="178"/>
      <c r="B547" s="184" t="s">
        <v>114</v>
      </c>
      <c r="C547" s="180" t="s">
        <v>76</v>
      </c>
      <c r="D547" s="185">
        <f>D545*0.45*0.3*0.6</f>
        <v>40.5</v>
      </c>
      <c r="E547" s="227"/>
      <c r="F547" s="161"/>
      <c r="G547" s="207"/>
    </row>
    <row r="548" ht="26.1" customHeight="1" outlineLevel="1" spans="1:7">
      <c r="A548" s="178"/>
      <c r="B548" s="184" t="s">
        <v>115</v>
      </c>
      <c r="C548" s="180" t="s">
        <v>79</v>
      </c>
      <c r="D548" s="185">
        <f>D545*(0.2*2+0.3*2)</f>
        <v>500</v>
      </c>
      <c r="E548" s="227"/>
      <c r="F548" s="161"/>
      <c r="G548" s="207"/>
    </row>
    <row r="549" ht="26.1" customHeight="1" outlineLevel="1" spans="1:7">
      <c r="A549" s="178"/>
      <c r="B549" s="184" t="s">
        <v>116</v>
      </c>
      <c r="C549" s="180" t="s">
        <v>76</v>
      </c>
      <c r="D549" s="185">
        <f>D545*0.085</f>
        <v>42.5</v>
      </c>
      <c r="E549" s="227"/>
      <c r="F549" s="161"/>
      <c r="G549" s="207"/>
    </row>
    <row r="550" ht="26.1" customHeight="1" outlineLevel="1" spans="1:7">
      <c r="A550" s="178"/>
      <c r="B550" s="184"/>
      <c r="C550" s="180"/>
      <c r="D550" s="185"/>
      <c r="E550" s="169"/>
      <c r="F550" s="170"/>
      <c r="G550" s="207"/>
    </row>
    <row r="551" ht="26.1" customHeight="1" outlineLevel="1" spans="1:7">
      <c r="A551" s="178" t="s">
        <v>172</v>
      </c>
      <c r="B551" s="184" t="s">
        <v>118</v>
      </c>
      <c r="C551" s="180" t="s">
        <v>93</v>
      </c>
      <c r="D551" s="185">
        <f>D537*1</f>
        <v>50</v>
      </c>
      <c r="E551" s="169"/>
      <c r="F551" s="161"/>
      <c r="G551" s="207"/>
    </row>
    <row r="552" ht="26.1" customHeight="1" outlineLevel="1" spans="1:7">
      <c r="A552" s="178"/>
      <c r="B552" s="184" t="s">
        <v>119</v>
      </c>
      <c r="C552" s="180" t="s">
        <v>76</v>
      </c>
      <c r="D552" s="185">
        <f>D551*0.9*0.9*0.4</f>
        <v>16.2</v>
      </c>
      <c r="E552" s="227"/>
      <c r="F552" s="161"/>
      <c r="G552" s="207"/>
    </row>
    <row r="553" ht="26.1" customHeight="1" outlineLevel="1" spans="1:7">
      <c r="A553" s="178"/>
      <c r="B553" s="184" t="s">
        <v>120</v>
      </c>
      <c r="C553" s="180" t="s">
        <v>76</v>
      </c>
      <c r="D553" s="185">
        <f>D551*0.9*0.9*0.6</f>
        <v>24.3</v>
      </c>
      <c r="E553" s="227"/>
      <c r="F553" s="161"/>
      <c r="G553" s="207"/>
    </row>
    <row r="554" ht="26.1" customHeight="1" outlineLevel="1" spans="1:7">
      <c r="A554" s="178"/>
      <c r="B554" s="184" t="s">
        <v>115</v>
      </c>
      <c r="C554" s="180" t="s">
        <v>79</v>
      </c>
      <c r="D554" s="185">
        <f>D551*(0.6*4)</f>
        <v>120</v>
      </c>
      <c r="E554" s="227"/>
      <c r="F554" s="161"/>
      <c r="G554" s="207"/>
    </row>
    <row r="555" ht="26.1" customHeight="1" outlineLevel="1" spans="1:7">
      <c r="A555" s="178"/>
      <c r="B555" s="184" t="s">
        <v>116</v>
      </c>
      <c r="C555" s="180" t="s">
        <v>76</v>
      </c>
      <c r="D555" s="185">
        <f>D551*((0.9*0.9-0.6*0.6)*0.7+0.6*0.6*0.1)</f>
        <v>17.55</v>
      </c>
      <c r="E555" s="227"/>
      <c r="F555" s="161"/>
      <c r="G555" s="207"/>
    </row>
    <row r="556" ht="26.1" customHeight="1" outlineLevel="1" spans="1:7">
      <c r="A556" s="228"/>
      <c r="B556" s="184"/>
      <c r="C556" s="180"/>
      <c r="D556" s="185"/>
      <c r="E556" s="227"/>
      <c r="F556" s="161"/>
      <c r="G556" s="207"/>
    </row>
    <row r="557" ht="26.1" customHeight="1" outlineLevel="1" spans="1:7">
      <c r="A557" s="156">
        <v>2</v>
      </c>
      <c r="B557" s="189" t="s">
        <v>206</v>
      </c>
      <c r="C557" s="158" t="s">
        <v>48</v>
      </c>
      <c r="D557" s="159">
        <f>D558</f>
        <v>5</v>
      </c>
      <c r="E557" s="160"/>
      <c r="F557" s="161"/>
      <c r="G557" s="207"/>
    </row>
    <row r="558" ht="26.1" customHeight="1" outlineLevel="1" spans="1:7">
      <c r="A558" s="178" t="s">
        <v>143</v>
      </c>
      <c r="B558" s="157" t="s">
        <v>205</v>
      </c>
      <c r="C558" s="158" t="s">
        <v>48</v>
      </c>
      <c r="D558" s="159">
        <v>5</v>
      </c>
      <c r="E558" s="169"/>
      <c r="F558" s="161"/>
      <c r="G558" s="207"/>
    </row>
    <row r="559" ht="26.1" customHeight="1" outlineLevel="1" spans="1:7">
      <c r="A559" s="178"/>
      <c r="B559" s="179" t="s">
        <v>75</v>
      </c>
      <c r="C559" s="180" t="s">
        <v>76</v>
      </c>
      <c r="D559" s="165">
        <f>D558*3.1415926*1.4*1.4*1.4*0.4</f>
        <v>17.2410601888</v>
      </c>
      <c r="E559" s="183"/>
      <c r="F559" s="161"/>
      <c r="G559" s="207"/>
    </row>
    <row r="560" ht="26.1" customHeight="1" outlineLevel="1" spans="1:7">
      <c r="A560" s="178"/>
      <c r="B560" s="179" t="s">
        <v>77</v>
      </c>
      <c r="C560" s="180" t="s">
        <v>76</v>
      </c>
      <c r="D560" s="165">
        <f>D558*3.1415926*1.5*1.5*2.2*0.6</f>
        <v>46.65265011</v>
      </c>
      <c r="E560" s="183"/>
      <c r="F560" s="161"/>
      <c r="G560" s="207"/>
    </row>
    <row r="561" ht="26.1" customHeight="1" outlineLevel="1" spans="1:7">
      <c r="A561" s="178"/>
      <c r="B561" s="179" t="s">
        <v>78</v>
      </c>
      <c r="C561" s="180" t="s">
        <v>79</v>
      </c>
      <c r="D561" s="165">
        <f>D558*(3.1415926*2*1.3*1.3+2.4*1.8/2)</f>
        <v>63.89291494</v>
      </c>
      <c r="E561" s="183"/>
      <c r="F561" s="161"/>
      <c r="G561" s="207"/>
    </row>
    <row r="562" ht="26.1" customHeight="1" outlineLevel="1" spans="1:7">
      <c r="A562" s="178"/>
      <c r="B562" s="179" t="s">
        <v>80</v>
      </c>
      <c r="C562" s="180" t="s">
        <v>76</v>
      </c>
      <c r="D562" s="165">
        <f>D558*3.1415926*((1.5^2-1.3^2)*2.2+1.3^2*0.2+(1.7^2-1.5^2)*0.2)</f>
        <v>26.672121174</v>
      </c>
      <c r="E562" s="183"/>
      <c r="F562" s="161"/>
      <c r="G562" s="207"/>
    </row>
    <row r="563" ht="26.1" customHeight="1" outlineLevel="1" spans="1:7">
      <c r="A563" s="178"/>
      <c r="B563" s="179" t="s">
        <v>81</v>
      </c>
      <c r="C563" s="180" t="s">
        <v>76</v>
      </c>
      <c r="D563" s="165">
        <f>D558*3.9*1.8*0.5/2</f>
        <v>8.775</v>
      </c>
      <c r="E563" s="183"/>
      <c r="F563" s="161"/>
      <c r="G563" s="207"/>
    </row>
    <row r="564" ht="26.1" customHeight="1" outlineLevel="1" spans="1:7">
      <c r="A564" s="178"/>
      <c r="B564" s="179" t="s">
        <v>84</v>
      </c>
      <c r="C564" s="180" t="s">
        <v>76</v>
      </c>
      <c r="D564" s="165">
        <f>D558*44</f>
        <v>220</v>
      </c>
      <c r="E564" s="183"/>
      <c r="F564" s="161"/>
      <c r="G564" s="207"/>
    </row>
    <row r="565" ht="26.1" customHeight="1" outlineLevel="1" spans="1:7">
      <c r="A565" s="178"/>
      <c r="B565" s="157"/>
      <c r="C565" s="158"/>
      <c r="D565" s="159"/>
      <c r="E565" s="169"/>
      <c r="F565" s="170"/>
      <c r="G565" s="207"/>
    </row>
    <row r="566" ht="26.1" customHeight="1" outlineLevel="1" spans="1:7">
      <c r="A566" s="178" t="s">
        <v>145</v>
      </c>
      <c r="B566" s="184" t="s">
        <v>112</v>
      </c>
      <c r="C566" s="180" t="s">
        <v>87</v>
      </c>
      <c r="D566" s="185">
        <f>D558*10</f>
        <v>50</v>
      </c>
      <c r="E566" s="169"/>
      <c r="F566" s="161"/>
      <c r="G566" s="207"/>
    </row>
    <row r="567" ht="26.1" customHeight="1" outlineLevel="1" spans="1:7">
      <c r="A567" s="178"/>
      <c r="B567" s="184" t="s">
        <v>113</v>
      </c>
      <c r="C567" s="180" t="s">
        <v>76</v>
      </c>
      <c r="D567" s="185">
        <f>D566*0.45*0.3*0.4</f>
        <v>2.7</v>
      </c>
      <c r="E567" s="227"/>
      <c r="F567" s="161"/>
      <c r="G567" s="207"/>
    </row>
    <row r="568" ht="26.1" customHeight="1" outlineLevel="1" spans="1:7">
      <c r="A568" s="178"/>
      <c r="B568" s="184" t="s">
        <v>114</v>
      </c>
      <c r="C568" s="180" t="s">
        <v>76</v>
      </c>
      <c r="D568" s="185">
        <f>D566*0.45*0.3*0.6</f>
        <v>4.05</v>
      </c>
      <c r="E568" s="227"/>
      <c r="F568" s="161"/>
      <c r="G568" s="207"/>
    </row>
    <row r="569" ht="26.1" customHeight="1" outlineLevel="1" spans="1:7">
      <c r="A569" s="178"/>
      <c r="B569" s="184" t="s">
        <v>115</v>
      </c>
      <c r="C569" s="180" t="s">
        <v>79</v>
      </c>
      <c r="D569" s="185">
        <f>D566*(0.2*2+0.3*2)</f>
        <v>50</v>
      </c>
      <c r="E569" s="227"/>
      <c r="F569" s="161"/>
      <c r="G569" s="207"/>
    </row>
    <row r="570" ht="26.1" customHeight="1" outlineLevel="1" spans="1:7">
      <c r="A570" s="178"/>
      <c r="B570" s="184" t="s">
        <v>116</v>
      </c>
      <c r="C570" s="180" t="s">
        <v>76</v>
      </c>
      <c r="D570" s="185">
        <f>D566*0.085</f>
        <v>4.25</v>
      </c>
      <c r="E570" s="227"/>
      <c r="F570" s="161"/>
      <c r="G570" s="207"/>
    </row>
    <row r="571" ht="26.1" customHeight="1" outlineLevel="1" spans="1:7">
      <c r="A571" s="178"/>
      <c r="B571" s="184"/>
      <c r="C571" s="180"/>
      <c r="D571" s="185"/>
      <c r="E571" s="169"/>
      <c r="F571" s="170"/>
      <c r="G571" s="207"/>
    </row>
    <row r="572" ht="26.1" customHeight="1" outlineLevel="1" spans="1:7">
      <c r="A572" s="178" t="s">
        <v>146</v>
      </c>
      <c r="B572" s="184" t="s">
        <v>118</v>
      </c>
      <c r="C572" s="180" t="s">
        <v>93</v>
      </c>
      <c r="D572" s="185">
        <f>D558*1</f>
        <v>5</v>
      </c>
      <c r="E572" s="169"/>
      <c r="F572" s="161"/>
      <c r="G572" s="207"/>
    </row>
    <row r="573" ht="26.1" customHeight="1" outlineLevel="1" spans="1:7">
      <c r="A573" s="178"/>
      <c r="B573" s="184" t="s">
        <v>119</v>
      </c>
      <c r="C573" s="180" t="s">
        <v>76</v>
      </c>
      <c r="D573" s="185">
        <f>D572*0.9*0.9*0.4</f>
        <v>1.62</v>
      </c>
      <c r="E573" s="227"/>
      <c r="F573" s="161"/>
      <c r="G573" s="207"/>
    </row>
    <row r="574" ht="26.1" customHeight="1" outlineLevel="1" spans="1:7">
      <c r="A574" s="178"/>
      <c r="B574" s="184" t="s">
        <v>120</v>
      </c>
      <c r="C574" s="180" t="s">
        <v>76</v>
      </c>
      <c r="D574" s="185">
        <f>D572*0.9*0.9*0.6</f>
        <v>2.43</v>
      </c>
      <c r="E574" s="227"/>
      <c r="F574" s="161"/>
      <c r="G574" s="207"/>
    </row>
    <row r="575" ht="26.1" customHeight="1" outlineLevel="1" spans="1:7">
      <c r="A575" s="178"/>
      <c r="B575" s="184" t="s">
        <v>115</v>
      </c>
      <c r="C575" s="180" t="s">
        <v>79</v>
      </c>
      <c r="D575" s="185">
        <f>D572*(0.6*4)</f>
        <v>12</v>
      </c>
      <c r="E575" s="227"/>
      <c r="F575" s="161"/>
      <c r="G575" s="207"/>
    </row>
    <row r="576" ht="26.1" customHeight="1" outlineLevel="1" spans="1:7">
      <c r="A576" s="178"/>
      <c r="B576" s="184" t="s">
        <v>116</v>
      </c>
      <c r="C576" s="180" t="s">
        <v>76</v>
      </c>
      <c r="D576" s="185">
        <f>D572*((0.9*0.9-0.6*0.6)*0.7+0.6*0.6*0.1)</f>
        <v>1.755</v>
      </c>
      <c r="E576" s="227"/>
      <c r="F576" s="161"/>
      <c r="G576" s="207"/>
    </row>
    <row r="577" ht="26.1" customHeight="1" spans="1:7">
      <c r="A577" s="178"/>
      <c r="B577" s="179"/>
      <c r="C577" s="180"/>
      <c r="D577" s="165"/>
      <c r="E577" s="169"/>
      <c r="F577" s="170"/>
      <c r="G577" s="168"/>
    </row>
    <row r="578" ht="26.1" customHeight="1" spans="1:7">
      <c r="A578" s="229"/>
      <c r="B578" s="230"/>
      <c r="C578" s="231"/>
      <c r="D578" s="232"/>
      <c r="E578" s="233"/>
      <c r="F578" s="234"/>
      <c r="G578" s="235"/>
    </row>
    <row r="579" ht="17.25" customHeight="1" spans="1:7">
      <c r="A579" s="236" t="s">
        <v>207</v>
      </c>
      <c r="B579" s="237"/>
      <c r="C579" s="238"/>
      <c r="D579" s="239" t="s">
        <v>208</v>
      </c>
      <c r="E579" s="240"/>
      <c r="F579" s="241"/>
      <c r="G579" s="242"/>
    </row>
    <row r="580" ht="29.25" customHeight="1" spans="1:7">
      <c r="A580" s="243"/>
      <c r="B580" s="244"/>
      <c r="C580" s="245"/>
      <c r="D580" s="246" t="s">
        <v>209</v>
      </c>
      <c r="E580" s="247"/>
      <c r="F580" s="247"/>
      <c r="G580" s="248"/>
    </row>
    <row r="581" ht="14.25" spans="1:7">
      <c r="A581" s="249"/>
      <c r="B581" s="250"/>
      <c r="C581" s="249"/>
      <c r="D581" s="249"/>
      <c r="E581" s="251"/>
      <c r="F581" s="252"/>
      <c r="G581" s="253"/>
    </row>
    <row r="582" ht="14.25" spans="1:7">
      <c r="A582" s="249"/>
      <c r="B582" s="250"/>
      <c r="C582" s="249"/>
      <c r="D582" s="249"/>
      <c r="E582" s="251"/>
      <c r="F582" s="252"/>
      <c r="G582" s="253"/>
    </row>
    <row r="585" ht="21.95" customHeight="1" spans="1:7">
      <c r="A585" s="70" t="s">
        <v>210</v>
      </c>
      <c r="B585" s="70"/>
      <c r="C585" s="70"/>
      <c r="D585" s="70"/>
      <c r="E585" s="70"/>
      <c r="F585" s="70"/>
      <c r="G585" s="70"/>
    </row>
    <row r="586" ht="21.95" customHeight="1" spans="1:7">
      <c r="A586" s="70" t="s">
        <v>211</v>
      </c>
      <c r="B586" s="70"/>
      <c r="C586" s="70"/>
      <c r="D586" s="70"/>
      <c r="E586" s="70"/>
      <c r="F586" s="70"/>
      <c r="G586" s="70"/>
    </row>
    <row r="587" ht="21.95" customHeight="1" spans="1:7">
      <c r="A587" s="70" t="s">
        <v>212</v>
      </c>
      <c r="B587" s="70"/>
      <c r="C587" s="70"/>
      <c r="D587" s="70"/>
      <c r="E587" s="70"/>
      <c r="F587" s="70"/>
      <c r="G587" s="70"/>
    </row>
    <row r="588" ht="21.95" customHeight="1" spans="1:7">
      <c r="A588" s="70" t="s">
        <v>213</v>
      </c>
      <c r="B588" s="70"/>
      <c r="C588" s="70"/>
      <c r="D588" s="70"/>
      <c r="E588" s="70"/>
      <c r="F588" s="70"/>
      <c r="G588" s="70"/>
    </row>
  </sheetData>
  <mergeCells count="16">
    <mergeCell ref="A1:G1"/>
    <mergeCell ref="A2:G2"/>
    <mergeCell ref="A3:G3"/>
    <mergeCell ref="D580:G580"/>
    <mergeCell ref="A585:G585"/>
    <mergeCell ref="A586:G586"/>
    <mergeCell ref="A587:G587"/>
    <mergeCell ref="A588:G588"/>
    <mergeCell ref="A5:A6"/>
    <mergeCell ref="B5:B6"/>
    <mergeCell ref="C5:C6"/>
    <mergeCell ref="D5:D6"/>
    <mergeCell ref="E5:E6"/>
    <mergeCell ref="F5:F6"/>
    <mergeCell ref="G5:G6"/>
    <mergeCell ref="A579:C580"/>
  </mergeCells>
  <pageMargins left="0.751388888888889" right="0.751388888888889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workbookViewId="0">
      <selection activeCell="G37" sqref="G37"/>
    </sheetView>
  </sheetViews>
  <sheetFormatPr defaultColWidth="9" defaultRowHeight="35.1" customHeight="1"/>
  <cols>
    <col min="1" max="1" width="10.75" style="107" customWidth="1"/>
    <col min="2" max="2" width="30" style="107" customWidth="1"/>
    <col min="3" max="3" width="16.875" style="107" customWidth="1"/>
    <col min="4" max="4" width="14.125" style="107" customWidth="1"/>
    <col min="5" max="7" width="9" style="107" customWidth="1"/>
    <col min="8" max="8" width="22.5" style="107" customWidth="1"/>
    <col min="9" max="9" width="15.875" style="107" customWidth="1"/>
    <col min="10" max="10" width="5.75" style="107" customWidth="1"/>
    <col min="11" max="11" width="9" style="107" hidden="1" customWidth="1"/>
    <col min="12" max="12" width="12.875" style="107" customWidth="1"/>
    <col min="13" max="256" width="9" style="107"/>
    <col min="257" max="16384" width="9" style="108"/>
  </cols>
  <sheetData>
    <row r="1" ht="24" customHeight="1" spans="1:4">
      <c r="A1" s="109" t="s">
        <v>214</v>
      </c>
      <c r="B1" s="110"/>
      <c r="C1" s="110"/>
      <c r="D1" s="110"/>
    </row>
    <row r="2" s="106" customFormat="1" ht="15" customHeight="1" spans="1:8">
      <c r="A2" s="111" t="str">
        <f>'2'!A2</f>
        <v>合同编号：HNBJSL-SCGC-201802</v>
      </c>
      <c r="B2" s="111"/>
      <c r="C2" s="111"/>
      <c r="D2" s="111"/>
      <c r="E2" s="112"/>
      <c r="F2" s="112"/>
      <c r="G2" s="112"/>
      <c r="H2" s="112"/>
    </row>
    <row r="3" s="106" customFormat="1" ht="15" customHeight="1" spans="1:8">
      <c r="A3" s="111" t="str">
        <f>'2'!A3</f>
        <v>工程名称：湖南省保靖县2017年特色示范园水利设施建设项目</v>
      </c>
      <c r="B3" s="111"/>
      <c r="C3" s="111"/>
      <c r="D3" s="111"/>
      <c r="E3" s="112"/>
      <c r="F3" s="112"/>
      <c r="G3" s="112"/>
      <c r="H3" s="112"/>
    </row>
    <row r="4" ht="14.45" customHeight="1" spans="1:12">
      <c r="A4" s="113" t="s">
        <v>14</v>
      </c>
      <c r="B4" s="113" t="s">
        <v>15</v>
      </c>
      <c r="C4" s="113" t="s">
        <v>215</v>
      </c>
      <c r="D4" s="113" t="s">
        <v>17</v>
      </c>
      <c r="L4" s="124"/>
    </row>
    <row r="5" ht="14.45" customHeight="1" spans="1:12">
      <c r="A5" s="114">
        <v>1</v>
      </c>
      <c r="B5" s="115" t="s">
        <v>216</v>
      </c>
      <c r="C5" s="116"/>
      <c r="D5" s="117" t="s">
        <v>217</v>
      </c>
      <c r="L5" s="124"/>
    </row>
    <row r="6" ht="14.45" customHeight="1" spans="1:12">
      <c r="A6" s="118">
        <v>1.1</v>
      </c>
      <c r="B6" s="119" t="s">
        <v>218</v>
      </c>
      <c r="C6" s="116"/>
      <c r="D6" s="117"/>
      <c r="L6" s="124"/>
    </row>
    <row r="7" ht="14.45" customHeight="1" spans="1:12">
      <c r="A7" s="118" t="s">
        <v>171</v>
      </c>
      <c r="B7" s="119" t="s">
        <v>219</v>
      </c>
      <c r="C7" s="116"/>
      <c r="D7" s="117"/>
      <c r="L7" s="124"/>
    </row>
    <row r="8" ht="14.45" customHeight="1" spans="1:12">
      <c r="A8" s="118" t="s">
        <v>172</v>
      </c>
      <c r="B8" s="119" t="s">
        <v>220</v>
      </c>
      <c r="C8" s="116"/>
      <c r="D8" s="117"/>
      <c r="L8" s="124"/>
    </row>
    <row r="9" ht="14.45" customHeight="1" spans="1:12">
      <c r="A9" s="118">
        <v>1.2</v>
      </c>
      <c r="B9" s="119" t="s">
        <v>221</v>
      </c>
      <c r="C9" s="116"/>
      <c r="D9" s="117"/>
      <c r="L9" s="124"/>
    </row>
    <row r="10" ht="14.45" customHeight="1" spans="1:12">
      <c r="A10" s="118" t="s">
        <v>198</v>
      </c>
      <c r="B10" s="119" t="s">
        <v>222</v>
      </c>
      <c r="C10" s="116"/>
      <c r="D10" s="117"/>
      <c r="L10" s="124"/>
    </row>
    <row r="11" ht="14.45" customHeight="1" spans="1:12">
      <c r="A11" s="118" t="s">
        <v>199</v>
      </c>
      <c r="B11" s="119" t="s">
        <v>223</v>
      </c>
      <c r="C11" s="116"/>
      <c r="D11" s="117"/>
      <c r="L11" s="124"/>
    </row>
    <row r="12" ht="14.45" customHeight="1" spans="1:12">
      <c r="A12" s="118" t="s">
        <v>224</v>
      </c>
      <c r="B12" s="119" t="s">
        <v>225</v>
      </c>
      <c r="C12" s="116"/>
      <c r="D12" s="117"/>
      <c r="L12" s="124"/>
    </row>
    <row r="13" ht="14.45" customHeight="1" spans="1:12">
      <c r="A13" s="118" t="s">
        <v>226</v>
      </c>
      <c r="B13" s="119" t="s">
        <v>227</v>
      </c>
      <c r="C13" s="116"/>
      <c r="D13" s="117"/>
      <c r="L13" s="124"/>
    </row>
    <row r="14" ht="14.45" customHeight="1" spans="1:4">
      <c r="A14" s="118" t="s">
        <v>228</v>
      </c>
      <c r="B14" s="119" t="s">
        <v>229</v>
      </c>
      <c r="C14" s="120"/>
      <c r="D14" s="117"/>
    </row>
    <row r="15" ht="14.45" customHeight="1" spans="1:4">
      <c r="A15" s="118" t="s">
        <v>230</v>
      </c>
      <c r="B15" s="119" t="s">
        <v>231</v>
      </c>
      <c r="C15" s="120"/>
      <c r="D15" s="117"/>
    </row>
    <row r="16" ht="14.45" customHeight="1" spans="1:4">
      <c r="A16" s="118" t="s">
        <v>232</v>
      </c>
      <c r="B16" s="119" t="s">
        <v>233</v>
      </c>
      <c r="C16" s="120"/>
      <c r="D16" s="117"/>
    </row>
    <row r="17" ht="14.45" customHeight="1" spans="1:4">
      <c r="A17" s="118" t="s">
        <v>234</v>
      </c>
      <c r="B17" s="119" t="s">
        <v>235</v>
      </c>
      <c r="C17" s="120"/>
      <c r="D17" s="117"/>
    </row>
    <row r="18" ht="14.45" customHeight="1" spans="1:4">
      <c r="A18" s="118" t="s">
        <v>236</v>
      </c>
      <c r="B18" s="119" t="s">
        <v>237</v>
      </c>
      <c r="C18" s="120"/>
      <c r="D18" s="117"/>
    </row>
    <row r="19" ht="14.45" customHeight="1" spans="1:4">
      <c r="A19" s="118" t="s">
        <v>238</v>
      </c>
      <c r="B19" s="119" t="s">
        <v>239</v>
      </c>
      <c r="C19" s="120"/>
      <c r="D19" s="117"/>
    </row>
    <row r="20" ht="14.45" customHeight="1" spans="1:4">
      <c r="A20" s="118" t="s">
        <v>240</v>
      </c>
      <c r="B20" s="119" t="s">
        <v>241</v>
      </c>
      <c r="C20" s="120"/>
      <c r="D20" s="117"/>
    </row>
    <row r="21" ht="14.45" customHeight="1" spans="1:4">
      <c r="A21" s="118" t="s">
        <v>242</v>
      </c>
      <c r="B21" s="119" t="s">
        <v>243</v>
      </c>
      <c r="C21" s="120"/>
      <c r="D21" s="117"/>
    </row>
    <row r="22" ht="14.45" customHeight="1" spans="1:4">
      <c r="A22" s="118" t="s">
        <v>244</v>
      </c>
      <c r="B22" s="119" t="s">
        <v>245</v>
      </c>
      <c r="C22" s="120"/>
      <c r="D22" s="117"/>
    </row>
    <row r="23" ht="14.45" customHeight="1" spans="1:4">
      <c r="A23" s="118" t="s">
        <v>246</v>
      </c>
      <c r="B23" s="119" t="s">
        <v>247</v>
      </c>
      <c r="C23" s="120"/>
      <c r="D23" s="117"/>
    </row>
    <row r="24" ht="14.45" customHeight="1" spans="1:4">
      <c r="A24" s="118" t="s">
        <v>248</v>
      </c>
      <c r="B24" s="119" t="s">
        <v>249</v>
      </c>
      <c r="C24" s="120"/>
      <c r="D24" s="117"/>
    </row>
    <row r="25" ht="14.45" customHeight="1" spans="1:4">
      <c r="A25" s="118" t="s">
        <v>250</v>
      </c>
      <c r="B25" s="119" t="s">
        <v>243</v>
      </c>
      <c r="C25" s="120"/>
      <c r="D25" s="117"/>
    </row>
    <row r="26" ht="14.45" customHeight="1" spans="1:4">
      <c r="A26" s="118" t="s">
        <v>251</v>
      </c>
      <c r="B26" s="119" t="s">
        <v>245</v>
      </c>
      <c r="C26" s="120"/>
      <c r="D26" s="117"/>
    </row>
    <row r="27" ht="14.45" customHeight="1" spans="1:4">
      <c r="A27" s="118" t="s">
        <v>252</v>
      </c>
      <c r="B27" s="119" t="s">
        <v>247</v>
      </c>
      <c r="C27" s="120"/>
      <c r="D27" s="117"/>
    </row>
    <row r="28" ht="14.45" customHeight="1" spans="1:4">
      <c r="A28" s="118" t="s">
        <v>253</v>
      </c>
      <c r="B28" s="119" t="s">
        <v>254</v>
      </c>
      <c r="C28" s="120"/>
      <c r="D28" s="117"/>
    </row>
    <row r="29" ht="14.45" customHeight="1" spans="1:4">
      <c r="A29" s="118" t="s">
        <v>255</v>
      </c>
      <c r="B29" s="119" t="s">
        <v>256</v>
      </c>
      <c r="C29" s="120"/>
      <c r="D29" s="117"/>
    </row>
    <row r="30" ht="14.45" customHeight="1" spans="1:4">
      <c r="A30" s="118" t="s">
        <v>257</v>
      </c>
      <c r="B30" s="119" t="s">
        <v>258</v>
      </c>
      <c r="C30" s="120"/>
      <c r="D30" s="117"/>
    </row>
    <row r="31" ht="14.45" customHeight="1" spans="1:4">
      <c r="A31" s="118">
        <v>1.3</v>
      </c>
      <c r="B31" s="119" t="s">
        <v>259</v>
      </c>
      <c r="C31" s="120"/>
      <c r="D31" s="117"/>
    </row>
    <row r="32" ht="14.45" customHeight="1" spans="1:4">
      <c r="A32" s="118">
        <v>1.4</v>
      </c>
      <c r="B32" s="119" t="s">
        <v>260</v>
      </c>
      <c r="C32" s="120"/>
      <c r="D32" s="117"/>
    </row>
    <row r="33" ht="14.45" customHeight="1" spans="1:4">
      <c r="A33" s="118">
        <v>1.5</v>
      </c>
      <c r="B33" s="119" t="s">
        <v>261</v>
      </c>
      <c r="C33" s="120"/>
      <c r="D33" s="117"/>
    </row>
    <row r="34" ht="14.45" customHeight="1" spans="1:4">
      <c r="A34" s="118">
        <v>1.6</v>
      </c>
      <c r="B34" s="119" t="s">
        <v>262</v>
      </c>
      <c r="C34" s="120"/>
      <c r="D34" s="117"/>
    </row>
    <row r="35" ht="14.45" customHeight="1" spans="1:4">
      <c r="A35" s="118">
        <v>1.7</v>
      </c>
      <c r="B35" s="119" t="s">
        <v>263</v>
      </c>
      <c r="C35" s="120"/>
      <c r="D35" s="117"/>
    </row>
    <row r="36" ht="14.45" customHeight="1" spans="1:4">
      <c r="A36" s="118" t="s">
        <v>264</v>
      </c>
      <c r="B36" s="119" t="s">
        <v>265</v>
      </c>
      <c r="C36" s="120"/>
      <c r="D36" s="117"/>
    </row>
    <row r="37" ht="14.45" customHeight="1" spans="1:4">
      <c r="A37" s="118" t="s">
        <v>266</v>
      </c>
      <c r="B37" s="119" t="s">
        <v>267</v>
      </c>
      <c r="C37" s="120"/>
      <c r="D37" s="117"/>
    </row>
    <row r="38" ht="14.45" customHeight="1" spans="1:4">
      <c r="A38" s="118">
        <v>3</v>
      </c>
      <c r="B38" s="119" t="s">
        <v>268</v>
      </c>
      <c r="C38" s="120"/>
      <c r="D38" s="117"/>
    </row>
    <row r="39" ht="14.45" customHeight="1" spans="1:4">
      <c r="A39" s="118">
        <v>4</v>
      </c>
      <c r="B39" s="119" t="s">
        <v>269</v>
      </c>
      <c r="C39" s="120"/>
      <c r="D39" s="117"/>
    </row>
    <row r="40" ht="14.45" customHeight="1" spans="1:4">
      <c r="A40" s="118">
        <v>5</v>
      </c>
      <c r="B40" s="119" t="s">
        <v>270</v>
      </c>
      <c r="C40" s="120"/>
      <c r="D40" s="117"/>
    </row>
    <row r="41" ht="14.45" customHeight="1" spans="1:4">
      <c r="A41" s="118">
        <v>5.1</v>
      </c>
      <c r="B41" s="119" t="s">
        <v>271</v>
      </c>
      <c r="C41" s="120"/>
      <c r="D41" s="117"/>
    </row>
    <row r="42" ht="14.45" customHeight="1" spans="1:4">
      <c r="A42" s="118">
        <v>5.2</v>
      </c>
      <c r="B42" s="119" t="s">
        <v>272</v>
      </c>
      <c r="C42" s="120"/>
      <c r="D42" s="117"/>
    </row>
    <row r="43" ht="14.45" customHeight="1" spans="1:4">
      <c r="A43" s="118">
        <v>5.3</v>
      </c>
      <c r="B43" s="119" t="s">
        <v>273</v>
      </c>
      <c r="C43" s="120"/>
      <c r="D43" s="117"/>
    </row>
    <row r="44" ht="14.45" customHeight="1" spans="1:4">
      <c r="A44" s="118">
        <v>6</v>
      </c>
      <c r="B44" s="119" t="s">
        <v>274</v>
      </c>
      <c r="C44" s="120"/>
      <c r="D44" s="117"/>
    </row>
    <row r="45" ht="14.45" customHeight="1" spans="1:4">
      <c r="A45" s="118">
        <v>7</v>
      </c>
      <c r="B45" s="119" t="s">
        <v>275</v>
      </c>
      <c r="C45" s="120"/>
      <c r="D45" s="117"/>
    </row>
    <row r="46" ht="14.45" customHeight="1" spans="1:4">
      <c r="A46" s="118">
        <v>8</v>
      </c>
      <c r="B46" s="119" t="s">
        <v>276</v>
      </c>
      <c r="C46" s="120"/>
      <c r="D46" s="117"/>
    </row>
    <row r="47" customHeight="1" spans="1:9">
      <c r="A47" s="121"/>
      <c r="B47" s="121"/>
      <c r="C47" s="121" t="s">
        <v>277</v>
      </c>
      <c r="D47" s="121"/>
      <c r="E47" s="121"/>
      <c r="F47" s="121"/>
      <c r="G47" s="121"/>
      <c r="H47" s="121"/>
      <c r="I47" s="121"/>
    </row>
    <row r="48" customHeight="1" spans="1:9">
      <c r="A48" s="122"/>
      <c r="B48" s="122"/>
      <c r="C48" s="122" t="s">
        <v>278</v>
      </c>
      <c r="D48" s="122"/>
      <c r="E48" s="122"/>
      <c r="F48" s="122"/>
      <c r="G48" s="122"/>
      <c r="H48" s="122"/>
      <c r="I48" s="122"/>
    </row>
    <row r="49" customHeight="1" spans="1:9">
      <c r="A49" s="121"/>
      <c r="B49" s="121"/>
      <c r="C49" s="123" t="s">
        <v>279</v>
      </c>
      <c r="D49" s="121"/>
      <c r="E49" s="121"/>
      <c r="F49" s="121"/>
      <c r="G49" s="121"/>
      <c r="H49" s="121"/>
      <c r="I49" s="121"/>
    </row>
    <row r="50" customHeight="1" spans="1:9">
      <c r="A50" s="121"/>
      <c r="B50" s="121"/>
      <c r="C50" s="123" t="s">
        <v>280</v>
      </c>
      <c r="D50" s="121"/>
      <c r="E50" s="121"/>
      <c r="F50" s="121"/>
      <c r="G50" s="121"/>
      <c r="H50" s="121"/>
      <c r="I50" s="121"/>
    </row>
  </sheetData>
  <mergeCells count="5">
    <mergeCell ref="A1:D1"/>
    <mergeCell ref="A2:D2"/>
    <mergeCell ref="A3:D3"/>
    <mergeCell ref="C5:C46"/>
    <mergeCell ref="D5:D46"/>
  </mergeCells>
  <printOptions horizontalCentered="1"/>
  <pageMargins left="0.94375" right="0.94375" top="0.984027777777778" bottom="0.984027777777778" header="0.510416666666667" footer="0.510416666666667"/>
  <pageSetup paperSize="9" firstPageNumber="17" orientation="portrait" useFirstPageNumber="1" horizontalDpi="600" verticalDpi="600"/>
  <headerFooter alignWithMargins="0">
    <oddFooter>&amp;C&amp;"宋体"&amp;12&amp;P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17" sqref="D17"/>
    </sheetView>
  </sheetViews>
  <sheetFormatPr defaultColWidth="9" defaultRowHeight="14.25" outlineLevelCol="5"/>
  <cols>
    <col min="2" max="2" width="20.25" customWidth="1"/>
    <col min="3" max="3" width="26.5" customWidth="1"/>
    <col min="4" max="4" width="21.375" customWidth="1"/>
    <col min="5" max="5" width="24.625" customWidth="1"/>
  </cols>
  <sheetData>
    <row r="1" ht="30" customHeight="1" spans="1:4">
      <c r="A1" s="2" t="s">
        <v>281</v>
      </c>
      <c r="B1" s="2"/>
      <c r="C1" s="2"/>
      <c r="D1" s="2"/>
    </row>
    <row r="2" spans="1:4">
      <c r="A2" s="3" t="str">
        <f>'2'!A2:G2</f>
        <v>合同编号：HNBJSL-SCGC-201802</v>
      </c>
      <c r="B2" s="3"/>
      <c r="C2" s="3"/>
      <c r="D2" s="3"/>
    </row>
    <row r="3" ht="15" spans="1:4">
      <c r="A3" s="4" t="str">
        <f>'2'!A3:G3</f>
        <v>工程名称：湖南省保靖县2017年特色示范园水利设施建设项目</v>
      </c>
      <c r="B3" s="4"/>
      <c r="C3" s="4"/>
      <c r="D3" s="4"/>
    </row>
    <row r="4" ht="26.1" customHeight="1" spans="1:4">
      <c r="A4" s="80" t="s">
        <v>14</v>
      </c>
      <c r="B4" s="81" t="s">
        <v>15</v>
      </c>
      <c r="C4" s="81" t="s">
        <v>215</v>
      </c>
      <c r="D4" s="82" t="s">
        <v>17</v>
      </c>
    </row>
    <row r="5" ht="26.1" customHeight="1" spans="1:4">
      <c r="A5" s="83">
        <v>1</v>
      </c>
      <c r="B5" s="84" t="s">
        <v>282</v>
      </c>
      <c r="C5" s="85">
        <v>12</v>
      </c>
      <c r="D5" s="86" t="s">
        <v>283</v>
      </c>
    </row>
    <row r="6" s="78" customFormat="1" ht="26.1" customHeight="1" spans="1:4">
      <c r="A6" s="87"/>
      <c r="B6" s="88"/>
      <c r="C6" s="89"/>
      <c r="D6" s="90"/>
    </row>
    <row r="7" ht="26.1" customHeight="1" spans="1:4">
      <c r="A7" s="83">
        <v>2</v>
      </c>
      <c r="B7" s="84" t="s">
        <v>284</v>
      </c>
      <c r="C7" s="91" t="s">
        <v>285</v>
      </c>
      <c r="D7" s="86" t="s">
        <v>283</v>
      </c>
    </row>
    <row r="8" s="78" customFormat="1" ht="26.1" customHeight="1" spans="1:4">
      <c r="A8" s="87"/>
      <c r="B8" s="92"/>
      <c r="C8" s="93"/>
      <c r="D8" s="94"/>
    </row>
    <row r="9" s="78" customFormat="1" ht="26.1" customHeight="1" spans="1:4">
      <c r="A9" s="87"/>
      <c r="B9" s="95"/>
      <c r="C9" s="93"/>
      <c r="D9" s="94"/>
    </row>
    <row r="10" s="78" customFormat="1" ht="26.1" customHeight="1" spans="1:4">
      <c r="A10" s="87"/>
      <c r="B10" s="96"/>
      <c r="C10" s="93"/>
      <c r="D10" s="94"/>
    </row>
    <row r="11" s="78" customFormat="1" ht="26.1" customHeight="1" spans="1:4">
      <c r="A11" s="87"/>
      <c r="B11" s="96"/>
      <c r="C11" s="93"/>
      <c r="D11" s="94"/>
    </row>
    <row r="12" s="78" customFormat="1" ht="26.1" customHeight="1" spans="1:4">
      <c r="A12" s="87"/>
      <c r="B12" s="95"/>
      <c r="C12" s="93"/>
      <c r="D12" s="94"/>
    </row>
    <row r="13" s="78" customFormat="1" ht="26.1" customHeight="1" spans="1:4">
      <c r="A13" s="87"/>
      <c r="B13" s="95"/>
      <c r="C13" s="93"/>
      <c r="D13" s="94"/>
    </row>
    <row r="14" s="79" customFormat="1" ht="26.1" customHeight="1" spans="1:4">
      <c r="A14" s="87"/>
      <c r="B14" s="95"/>
      <c r="C14" s="93"/>
      <c r="D14" s="94"/>
    </row>
    <row r="15" s="79" customFormat="1" ht="26.1" customHeight="1" spans="1:4">
      <c r="A15" s="87"/>
      <c r="B15" s="95"/>
      <c r="C15" s="93"/>
      <c r="D15" s="94"/>
    </row>
    <row r="16" ht="26.1" customHeight="1" spans="1:4">
      <c r="A16" s="87"/>
      <c r="B16" s="92"/>
      <c r="C16" s="93"/>
      <c r="D16" s="94"/>
    </row>
    <row r="17" ht="26.1" customHeight="1" spans="1:4">
      <c r="A17" s="87"/>
      <c r="B17" s="92"/>
      <c r="C17" s="93"/>
      <c r="D17" s="94"/>
    </row>
    <row r="18" ht="26.1" customHeight="1" spans="1:4">
      <c r="A18" s="87"/>
      <c r="B18" s="92"/>
      <c r="C18" s="93"/>
      <c r="D18" s="94"/>
    </row>
    <row r="19" ht="26.1" customHeight="1" spans="1:4">
      <c r="A19" s="87"/>
      <c r="B19" s="92"/>
      <c r="C19" s="93"/>
      <c r="D19" s="94"/>
    </row>
    <row r="20" ht="26.1" customHeight="1" spans="1:4">
      <c r="A20" s="87"/>
      <c r="B20" s="92"/>
      <c r="C20" s="93"/>
      <c r="D20" s="94"/>
    </row>
    <row r="21" ht="26.1" customHeight="1" spans="1:4">
      <c r="A21" s="87"/>
      <c r="B21" s="92"/>
      <c r="C21" s="93"/>
      <c r="D21" s="97"/>
    </row>
    <row r="22" ht="26.1" customHeight="1" spans="1:6">
      <c r="A22" s="98"/>
      <c r="B22" s="99"/>
      <c r="C22" s="99"/>
      <c r="D22" s="100"/>
      <c r="E22" s="77"/>
      <c r="F22" s="77"/>
    </row>
    <row r="23" ht="26.1" customHeight="1" spans="1:6">
      <c r="A23" s="83" t="s">
        <v>286</v>
      </c>
      <c r="B23" s="84"/>
      <c r="C23" s="101" t="s">
        <v>287</v>
      </c>
      <c r="D23" s="100"/>
      <c r="E23" s="3"/>
      <c r="F23" s="3"/>
    </row>
    <row r="24" ht="26.1" customHeight="1" spans="1:6">
      <c r="A24" s="102"/>
      <c r="B24" s="103"/>
      <c r="C24" s="104"/>
      <c r="D24" s="105"/>
      <c r="E24" s="3"/>
      <c r="F24" s="3"/>
    </row>
    <row r="26" spans="1:4">
      <c r="A26" s="3" t="s">
        <v>288</v>
      </c>
      <c r="B26" s="3"/>
      <c r="C26" s="3"/>
      <c r="D26" s="3"/>
    </row>
    <row r="27" spans="1:4">
      <c r="A27" s="77" t="s">
        <v>289</v>
      </c>
      <c r="B27" s="77"/>
      <c r="C27" s="77"/>
      <c r="D27" s="77"/>
    </row>
    <row r="28" spans="1:4">
      <c r="A28" s="3" t="s">
        <v>290</v>
      </c>
      <c r="B28" s="3"/>
      <c r="C28" s="3"/>
      <c r="D28" s="3"/>
    </row>
    <row r="29" spans="1:4">
      <c r="A29" s="3" t="s">
        <v>291</v>
      </c>
      <c r="B29" s="3"/>
      <c r="C29" s="3"/>
      <c r="D29" s="3"/>
    </row>
  </sheetData>
  <mergeCells count="6">
    <mergeCell ref="A1:D1"/>
    <mergeCell ref="A2:D2"/>
    <mergeCell ref="A3:D3"/>
    <mergeCell ref="C23:C24"/>
    <mergeCell ref="D23:D24"/>
    <mergeCell ref="A23:B24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4" sqref="A4:D4"/>
    </sheetView>
  </sheetViews>
  <sheetFormatPr defaultColWidth="9" defaultRowHeight="14.25" outlineLevelCol="5"/>
  <cols>
    <col min="3" max="3" width="11.875" customWidth="1"/>
    <col min="4" max="5" width="12" customWidth="1"/>
    <col min="6" max="6" width="11.375" customWidth="1"/>
  </cols>
  <sheetData>
    <row r="1" ht="18.75" spans="1:6">
      <c r="A1" s="2" t="s">
        <v>292</v>
      </c>
      <c r="B1" s="2"/>
      <c r="C1" s="2"/>
      <c r="D1" s="2"/>
      <c r="E1" s="2"/>
      <c r="F1" s="2"/>
    </row>
    <row r="2" ht="5.25" customHeight="1" spans="1:1">
      <c r="A2" s="45" t="s">
        <v>0</v>
      </c>
    </row>
    <row r="3" spans="1:4">
      <c r="A3" s="3" t="str">
        <f>'2'!A2:G2</f>
        <v>合同编号：HNBJSL-SCGC-201802</v>
      </c>
      <c r="B3" s="3"/>
      <c r="C3" s="3"/>
      <c r="D3" s="3"/>
    </row>
    <row r="4" spans="1:4">
      <c r="A4" s="4" t="str">
        <f>'2'!A3:G3</f>
        <v>工程名称：湖南省保靖县2017年特色示范园水利设施建设项目</v>
      </c>
      <c r="B4" s="4"/>
      <c r="C4" s="4"/>
      <c r="D4" s="4"/>
    </row>
    <row r="5" ht="26.1" customHeight="1" spans="1:6">
      <c r="A5" s="71" t="s">
        <v>14</v>
      </c>
      <c r="B5" s="71" t="s">
        <v>293</v>
      </c>
      <c r="C5" s="71" t="s">
        <v>294</v>
      </c>
      <c r="D5" s="71" t="s">
        <v>295</v>
      </c>
      <c r="E5" s="71" t="s">
        <v>296</v>
      </c>
      <c r="F5" s="71" t="s">
        <v>17</v>
      </c>
    </row>
    <row r="6" ht="26.1" customHeight="1" spans="1:6">
      <c r="A6" s="23">
        <v>1</v>
      </c>
      <c r="B6" s="23" t="s">
        <v>297</v>
      </c>
      <c r="C6" s="23"/>
      <c r="D6" s="23"/>
      <c r="E6" s="23"/>
      <c r="F6" s="23"/>
    </row>
    <row r="7" ht="26.1" customHeight="1" spans="1:6">
      <c r="A7" s="23"/>
      <c r="B7" s="23"/>
      <c r="C7" s="23"/>
      <c r="D7" s="23"/>
      <c r="E7" s="23"/>
      <c r="F7" s="23"/>
    </row>
    <row r="8" ht="26.1" customHeight="1" spans="1:6">
      <c r="A8" s="23"/>
      <c r="B8" s="23"/>
      <c r="C8" s="23"/>
      <c r="D8" s="23"/>
      <c r="E8" s="23"/>
      <c r="F8" s="23"/>
    </row>
    <row r="9" ht="26.1" customHeight="1" spans="1:6">
      <c r="A9" s="23"/>
      <c r="B9" s="23"/>
      <c r="C9" s="23"/>
      <c r="D9" s="23"/>
      <c r="E9" s="23"/>
      <c r="F9" s="23"/>
    </row>
    <row r="10" ht="26.1" customHeight="1" spans="1:6">
      <c r="A10" s="23"/>
      <c r="B10" s="23"/>
      <c r="C10" s="23"/>
      <c r="D10" s="23"/>
      <c r="E10" s="71"/>
      <c r="F10" s="71"/>
    </row>
    <row r="11" ht="26.1" customHeight="1" spans="1:6">
      <c r="A11" s="23">
        <v>2</v>
      </c>
      <c r="B11" s="23" t="s">
        <v>298</v>
      </c>
      <c r="C11" s="23"/>
      <c r="D11" s="23"/>
      <c r="E11" s="71"/>
      <c r="F11" s="71"/>
    </row>
    <row r="12" ht="26.1" customHeight="1" spans="1:6">
      <c r="A12" s="23"/>
      <c r="B12" s="72"/>
      <c r="C12" s="72"/>
      <c r="D12" s="72"/>
      <c r="E12" s="72"/>
      <c r="F12" s="73"/>
    </row>
    <row r="13" ht="26.1" customHeight="1" spans="1:6">
      <c r="A13" s="23"/>
      <c r="B13" s="72"/>
      <c r="C13" s="74"/>
      <c r="D13" s="74"/>
      <c r="E13" s="72"/>
      <c r="F13" s="73"/>
    </row>
    <row r="14" ht="26.1" customHeight="1" spans="1:6">
      <c r="A14" s="23"/>
      <c r="B14" s="72"/>
      <c r="C14" s="74"/>
      <c r="D14" s="74"/>
      <c r="E14" s="72"/>
      <c r="F14" s="73"/>
    </row>
    <row r="15" ht="26.1" customHeight="1" spans="1:6">
      <c r="A15" s="23"/>
      <c r="B15" s="72"/>
      <c r="C15" s="74"/>
      <c r="D15" s="74"/>
      <c r="E15" s="72"/>
      <c r="F15" s="73"/>
    </row>
    <row r="16" ht="26.1" customHeight="1" spans="1:6">
      <c r="A16" s="23"/>
      <c r="B16" s="52"/>
      <c r="C16" s="23"/>
      <c r="D16" s="23"/>
      <c r="E16" s="72"/>
      <c r="F16" s="73"/>
    </row>
    <row r="17" ht="26.1" customHeight="1" spans="1:6">
      <c r="A17" s="23">
        <v>3</v>
      </c>
      <c r="B17" s="23" t="s">
        <v>299</v>
      </c>
      <c r="C17" s="23"/>
      <c r="D17" s="23"/>
      <c r="E17" s="72"/>
      <c r="F17" s="73"/>
    </row>
    <row r="18" ht="26.1" customHeight="1" spans="1:6">
      <c r="A18" s="71"/>
      <c r="B18" s="75"/>
      <c r="C18" s="23"/>
      <c r="D18" s="23"/>
      <c r="E18" s="72"/>
      <c r="F18" s="73"/>
    </row>
    <row r="19" ht="26.1" customHeight="1" spans="1:6">
      <c r="A19" s="71"/>
      <c r="B19" s="75"/>
      <c r="C19" s="23"/>
      <c r="D19" s="23"/>
      <c r="E19" s="72"/>
      <c r="F19" s="73"/>
    </row>
    <row r="20" ht="26.1" customHeight="1" spans="1:6">
      <c r="A20" s="71"/>
      <c r="B20" s="75"/>
      <c r="C20" s="23"/>
      <c r="D20" s="23"/>
      <c r="E20" s="72"/>
      <c r="F20" s="73"/>
    </row>
    <row r="21" ht="26.1" customHeight="1" spans="1:6">
      <c r="A21" s="71"/>
      <c r="B21" s="75"/>
      <c r="C21" s="23"/>
      <c r="D21" s="23"/>
      <c r="E21" s="72"/>
      <c r="F21" s="73"/>
    </row>
    <row r="22" ht="26.1" customHeight="1" spans="1:6">
      <c r="A22" s="71"/>
      <c r="B22" s="75"/>
      <c r="C22" s="23"/>
      <c r="D22" s="23"/>
      <c r="E22" s="72"/>
      <c r="F22" s="73"/>
    </row>
    <row r="23" spans="1:1">
      <c r="A23" s="76" t="s">
        <v>0</v>
      </c>
    </row>
    <row r="24" spans="1:1">
      <c r="A24" s="45" t="s">
        <v>0</v>
      </c>
    </row>
    <row r="25" spans="1:3">
      <c r="A25" s="3" t="s">
        <v>288</v>
      </c>
      <c r="B25" s="3"/>
      <c r="C25" s="3"/>
    </row>
    <row r="26" spans="1:3">
      <c r="A26" s="77" t="s">
        <v>289</v>
      </c>
      <c r="B26" s="77"/>
      <c r="C26" s="77"/>
    </row>
    <row r="27" spans="1:3">
      <c r="A27" s="3" t="s">
        <v>290</v>
      </c>
      <c r="B27" s="3"/>
      <c r="C27" s="3"/>
    </row>
    <row r="28" spans="1:3">
      <c r="A28" s="3" t="s">
        <v>291</v>
      </c>
      <c r="B28" s="3"/>
      <c r="C28" s="3"/>
    </row>
  </sheetData>
  <mergeCells count="3">
    <mergeCell ref="A1:F1"/>
    <mergeCell ref="A3:D3"/>
    <mergeCell ref="A4:D4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3" sqref="A3:K3"/>
    </sheetView>
  </sheetViews>
  <sheetFormatPr defaultColWidth="9" defaultRowHeight="14.25"/>
  <cols>
    <col min="3" max="3" width="16.125" customWidth="1"/>
    <col min="4" max="11" width="10.75" customWidth="1"/>
  </cols>
  <sheetData>
    <row r="1" ht="18.75" spans="1:11">
      <c r="A1" s="2" t="s">
        <v>300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tr">
        <f>'2'!A2:G2</f>
        <v>合同编号：HNBJSL-SCGC-201802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 t="str">
        <f>'2'!A3:G3</f>
        <v>工程名称：湖南省保靖县2017年特色示范园水利设施建设项目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30" customHeight="1" spans="1:11">
      <c r="A4" s="5" t="s">
        <v>14</v>
      </c>
      <c r="B4" s="6" t="s">
        <v>301</v>
      </c>
      <c r="C4" s="6" t="s">
        <v>15</v>
      </c>
      <c r="D4" s="6" t="s">
        <v>295</v>
      </c>
      <c r="E4" s="6" t="s">
        <v>302</v>
      </c>
      <c r="F4" s="6" t="s">
        <v>303</v>
      </c>
      <c r="G4" s="6" t="s">
        <v>304</v>
      </c>
      <c r="H4" s="6" t="s">
        <v>305</v>
      </c>
      <c r="I4" s="6" t="s">
        <v>306</v>
      </c>
      <c r="J4" s="6" t="s">
        <v>307</v>
      </c>
      <c r="K4" s="7" t="s">
        <v>308</v>
      </c>
    </row>
    <row r="5" ht="24.95" customHeight="1" spans="1:11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ht="24.95" customHeight="1" spans="1:11">
      <c r="A6" s="8"/>
      <c r="B6" s="9"/>
      <c r="C6" s="9"/>
      <c r="D6" s="9"/>
      <c r="E6" s="9"/>
      <c r="F6" s="9"/>
      <c r="G6" s="9"/>
      <c r="H6" s="9"/>
      <c r="I6" s="9"/>
      <c r="J6" s="9"/>
      <c r="K6" s="10"/>
    </row>
    <row r="7" ht="24.95" customHeight="1" spans="1:11">
      <c r="A7" s="8"/>
      <c r="B7" s="9"/>
      <c r="C7" s="9"/>
      <c r="D7" s="9"/>
      <c r="E7" s="9"/>
      <c r="F7" s="9"/>
      <c r="G7" s="9"/>
      <c r="H7" s="9"/>
      <c r="I7" s="9"/>
      <c r="J7" s="9"/>
      <c r="K7" s="10"/>
    </row>
    <row r="8" ht="24.95" customHeight="1" spans="1:11">
      <c r="A8" s="8"/>
      <c r="B8" s="9"/>
      <c r="C8" s="9"/>
      <c r="D8" s="9"/>
      <c r="E8" s="9"/>
      <c r="F8" s="9"/>
      <c r="G8" s="9"/>
      <c r="H8" s="9"/>
      <c r="I8" s="9"/>
      <c r="J8" s="9"/>
      <c r="K8" s="10"/>
    </row>
    <row r="9" ht="24.95" customHeight="1" spans="1:11">
      <c r="A9" s="8"/>
      <c r="B9" s="9"/>
      <c r="C9" s="9"/>
      <c r="D9" s="9"/>
      <c r="E9" s="9"/>
      <c r="F9" s="9"/>
      <c r="G9" s="9"/>
      <c r="H9" s="9"/>
      <c r="I9" s="9"/>
      <c r="J9" s="9"/>
      <c r="K9" s="10"/>
    </row>
    <row r="10" ht="24.95" customHeight="1" spans="1:1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</row>
    <row r="11" ht="24.95" customHeight="1" spans="1:1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3"/>
    </row>
    <row r="13" spans="1:11">
      <c r="A13" s="69" t="s">
        <v>309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>
      <c r="A14" s="70" t="s">
        <v>211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1">
      <c r="A15" s="69" t="s">
        <v>310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>
      <c r="A16" s="69" t="s">
        <v>311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</row>
  </sheetData>
  <mergeCells count="7">
    <mergeCell ref="A1:K1"/>
    <mergeCell ref="A2:K2"/>
    <mergeCell ref="A3:K3"/>
    <mergeCell ref="A13:K13"/>
    <mergeCell ref="A14:K14"/>
    <mergeCell ref="A15:K15"/>
    <mergeCell ref="A16:K1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3" sqref="A3:F3"/>
    </sheetView>
  </sheetViews>
  <sheetFormatPr defaultColWidth="9" defaultRowHeight="14.25" outlineLevelCol="5"/>
  <cols>
    <col min="1" max="1" width="10.875" customWidth="1"/>
    <col min="2" max="2" width="11.75" customWidth="1"/>
    <col min="3" max="5" width="15.25" customWidth="1"/>
  </cols>
  <sheetData>
    <row r="1" ht="18.75" spans="1:6">
      <c r="A1" s="2" t="s">
        <v>312</v>
      </c>
      <c r="B1" s="2"/>
      <c r="C1" s="2"/>
      <c r="D1" s="2"/>
      <c r="E1" s="2"/>
      <c r="F1" s="2"/>
    </row>
    <row r="2" spans="1:6">
      <c r="A2" s="3" t="str">
        <f>'2'!A2:G2</f>
        <v>合同编号：HNBJSL-SCGC-201802</v>
      </c>
      <c r="B2" s="3"/>
      <c r="C2" s="3"/>
      <c r="D2" s="3"/>
      <c r="E2" s="3"/>
      <c r="F2" s="3"/>
    </row>
    <row r="3" ht="15" spans="1:6">
      <c r="A3" s="4" t="str">
        <f>'2'!A3:G3</f>
        <v>工程名称：湖南省保靖县2017年特色示范园水利设施建设项目</v>
      </c>
      <c r="B3" s="4"/>
      <c r="C3" s="4"/>
      <c r="D3" s="4"/>
      <c r="E3" s="4"/>
      <c r="F3" s="4"/>
    </row>
    <row r="4" spans="1:6">
      <c r="A4" s="5" t="s">
        <v>313</v>
      </c>
      <c r="B4" s="6" t="s">
        <v>314</v>
      </c>
      <c r="C4" s="6" t="s">
        <v>315</v>
      </c>
      <c r="D4" s="6"/>
      <c r="E4" s="6"/>
      <c r="F4" s="7" t="s">
        <v>17</v>
      </c>
    </row>
    <row r="5" spans="1:6">
      <c r="A5" s="30"/>
      <c r="B5" s="31"/>
      <c r="C5" s="31" t="s">
        <v>305</v>
      </c>
      <c r="D5" s="31" t="s">
        <v>306</v>
      </c>
      <c r="E5" s="31" t="s">
        <v>307</v>
      </c>
      <c r="F5" s="33"/>
    </row>
    <row r="6" ht="23.1" customHeight="1" spans="1:6">
      <c r="A6" s="19" t="s">
        <v>18</v>
      </c>
      <c r="B6" s="20" t="s">
        <v>20</v>
      </c>
      <c r="C6" s="23"/>
      <c r="D6" s="23"/>
      <c r="E6" s="23"/>
      <c r="F6" s="24"/>
    </row>
    <row r="7" ht="23.1" customHeight="1" spans="1:6">
      <c r="A7" s="58"/>
      <c r="B7" s="65"/>
      <c r="C7" s="59"/>
      <c r="D7" s="59"/>
      <c r="E7" s="59"/>
      <c r="F7" s="62"/>
    </row>
    <row r="8" ht="23.1" customHeight="1" spans="1:6">
      <c r="A8" s="19" t="s">
        <v>21</v>
      </c>
      <c r="B8" s="20" t="s">
        <v>316</v>
      </c>
      <c r="C8" s="59"/>
      <c r="D8" s="59"/>
      <c r="E8" s="59"/>
      <c r="F8" s="62"/>
    </row>
    <row r="9" ht="23.1" customHeight="1" spans="1:6">
      <c r="A9" s="58"/>
      <c r="B9" s="59"/>
      <c r="C9" s="59"/>
      <c r="D9" s="59"/>
      <c r="E9" s="59"/>
      <c r="F9" s="62"/>
    </row>
    <row r="10" ht="23.1" customHeight="1" spans="1:6">
      <c r="A10" s="66"/>
      <c r="B10" s="65" t="s">
        <v>317</v>
      </c>
      <c r="C10" s="59"/>
      <c r="D10" s="59"/>
      <c r="E10" s="59"/>
      <c r="F10" s="62"/>
    </row>
    <row r="11" ht="23.1" customHeight="1" spans="1:6">
      <c r="A11" s="67"/>
      <c r="B11" s="68"/>
      <c r="C11" s="59"/>
      <c r="D11" s="59"/>
      <c r="E11" s="59"/>
      <c r="F11" s="62"/>
    </row>
    <row r="12" ht="23.1" customHeight="1" spans="1:6">
      <c r="A12" s="58"/>
      <c r="B12" s="59"/>
      <c r="C12" s="59"/>
      <c r="D12" s="59"/>
      <c r="E12" s="59"/>
      <c r="F12" s="62"/>
    </row>
    <row r="13" ht="23.1" customHeight="1" spans="1:6">
      <c r="A13" s="60"/>
      <c r="B13" s="61"/>
      <c r="C13" s="61"/>
      <c r="D13" s="61"/>
      <c r="E13" s="61"/>
      <c r="F13" s="63"/>
    </row>
  </sheetData>
  <mergeCells count="7">
    <mergeCell ref="A1:F1"/>
    <mergeCell ref="A2:F2"/>
    <mergeCell ref="A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" sqref="A3:L3"/>
    </sheetView>
  </sheetViews>
  <sheetFormatPr defaultColWidth="9" defaultRowHeight="14.25"/>
  <cols>
    <col min="2" max="2" width="13.625" customWidth="1"/>
    <col min="11" max="11" width="12.75" customWidth="1"/>
  </cols>
  <sheetData>
    <row r="1" ht="18.75" spans="1:12">
      <c r="A1" s="2" t="s">
        <v>318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tr">
        <f>'2'!A2:G2</f>
        <v>合同编号：HNBJSL-SCGC-201802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5" spans="1:12">
      <c r="A3" s="4" t="str">
        <f>'2'!A3:G3</f>
        <v>工程名称：湖南省保靖县2017年特色示范园水利设施建设项目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5" t="s">
        <v>14</v>
      </c>
      <c r="B4" s="6" t="s">
        <v>293</v>
      </c>
      <c r="C4" s="6" t="s">
        <v>294</v>
      </c>
      <c r="D4" s="6" t="s">
        <v>295</v>
      </c>
      <c r="E4" s="6" t="s">
        <v>302</v>
      </c>
      <c r="F4" s="6" t="s">
        <v>303</v>
      </c>
      <c r="G4" s="6" t="s">
        <v>299</v>
      </c>
      <c r="H4" s="64"/>
      <c r="I4" s="64"/>
      <c r="J4" s="64"/>
      <c r="K4" s="6" t="s">
        <v>308</v>
      </c>
      <c r="L4" s="7" t="s">
        <v>17</v>
      </c>
    </row>
    <row r="5" spans="1:12">
      <c r="A5" s="30"/>
      <c r="B5" s="31"/>
      <c r="C5" s="31"/>
      <c r="D5" s="31"/>
      <c r="E5" s="31"/>
      <c r="F5" s="31"/>
      <c r="G5" s="31" t="s">
        <v>319</v>
      </c>
      <c r="H5" s="47"/>
      <c r="I5" s="47"/>
      <c r="J5" s="47"/>
      <c r="K5" s="31"/>
      <c r="L5" s="33"/>
    </row>
    <row r="6" ht="30.95" customHeight="1" spans="1:1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62"/>
    </row>
    <row r="7" ht="30.95" customHeight="1" spans="1:12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62"/>
    </row>
    <row r="8" ht="30.95" customHeight="1" spans="1:12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62"/>
    </row>
    <row r="9" ht="30.95" customHeight="1" spans="1:12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62"/>
    </row>
    <row r="10" ht="30.95" customHeight="1" spans="1:12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62"/>
    </row>
    <row r="11" ht="30.95" customHeight="1" spans="1:1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62"/>
    </row>
    <row r="12" ht="30.95" customHeight="1" spans="1:12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2"/>
    </row>
    <row r="13" ht="30.95" customHeight="1" spans="1:1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62"/>
    </row>
    <row r="14" ht="30.95" customHeight="1" spans="1:12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3"/>
    </row>
  </sheetData>
  <mergeCells count="14"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L4:L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张波在路上</cp:lastModifiedBy>
  <dcterms:created xsi:type="dcterms:W3CDTF">2016-07-27T06:59:00Z</dcterms:created>
  <cp:lastPrinted>2018-04-02T09:00:00Z</cp:lastPrinted>
  <dcterms:modified xsi:type="dcterms:W3CDTF">2018-04-08T01:10:55Z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